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Ejecución Prepuestaria Transparencia\"/>
    </mc:Choice>
  </mc:AlternateContent>
  <bookViews>
    <workbookView xWindow="0" yWindow="0" windowWidth="15525" windowHeight="10695"/>
  </bookViews>
  <sheets>
    <sheet name="Ejecución Presupuestaria  (dev)" sheetId="1" r:id="rId1"/>
  </sheets>
  <externalReferences>
    <externalReference r:id="rId2"/>
  </externalReferences>
  <definedNames>
    <definedName name="_xlnm.Print_Area" localSheetId="0">'Ejecución Presupuestaria  (dev)'!$A$1:$P$53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46" i="1"/>
  <c r="B45" i="1"/>
  <c r="B44" i="1"/>
  <c r="B39" i="1"/>
  <c r="B38" i="1"/>
  <c r="B37" i="1"/>
  <c r="B36" i="1"/>
  <c r="B35" i="1"/>
  <c r="B34" i="1"/>
  <c r="B33" i="1"/>
  <c r="B29" i="1"/>
  <c r="B28" i="1"/>
  <c r="B27" i="1"/>
  <c r="B26" i="1"/>
  <c r="B25" i="1"/>
  <c r="B24" i="1"/>
  <c r="B23" i="1"/>
  <c r="B22" i="1"/>
  <c r="B21" i="1"/>
  <c r="B20" i="1"/>
  <c r="B17" i="1"/>
  <c r="B12" i="1"/>
  <c r="B11" i="1" s="1"/>
  <c r="B10" i="1"/>
  <c r="B32" i="1" l="1"/>
  <c r="B31" i="1" s="1"/>
  <c r="B19" i="1"/>
  <c r="B43" i="1"/>
  <c r="B42" i="1" s="1"/>
  <c r="B9" i="1"/>
  <c r="B49" i="1" s="1"/>
  <c r="B15" i="1" l="1"/>
  <c r="B51" i="1" s="1"/>
  <c r="B50" i="1" l="1"/>
</calcChain>
</file>

<file path=xl/sharedStrings.xml><?xml version="1.0" encoding="utf-8"?>
<sst xmlns="http://schemas.openxmlformats.org/spreadsheetml/2006/main" count="45" uniqueCount="42">
  <si>
    <t>EDESUR DOMINICANA, S.A.</t>
  </si>
  <si>
    <t xml:space="preserve">Informe Ejecución Presupuestaria  </t>
  </si>
  <si>
    <t>Al cierre de Diciembre 2017</t>
  </si>
  <si>
    <t>Valores en RD$ MM</t>
  </si>
  <si>
    <t>Ppto Base</t>
  </si>
  <si>
    <t>Presupuesto 2017</t>
  </si>
  <si>
    <t>Acumulado a diciembre 2017</t>
  </si>
  <si>
    <t>Total Ingresos</t>
  </si>
  <si>
    <t>Ingresos por Venta de Energía</t>
  </si>
  <si>
    <t>Otros Ingresos</t>
  </si>
  <si>
    <t>Otros  (Facturación Fianzas y reconexiones)</t>
  </si>
  <si>
    <t>Otros Ingresos (incl. ingresos financieros y otros)</t>
  </si>
  <si>
    <t>Total Gastos</t>
  </si>
  <si>
    <t>Compra de Energía</t>
  </si>
  <si>
    <t>Gastos Operativos (OpEx)</t>
  </si>
  <si>
    <t>Amortizaciones</t>
  </si>
  <si>
    <t>Arrendamientos</t>
  </si>
  <si>
    <t>Gastos de Personal</t>
  </si>
  <si>
    <t>Honorarios Profesionales</t>
  </si>
  <si>
    <t>Impuestos y Tasas a los Ayuntamientos</t>
  </si>
  <si>
    <t>Marketing y Relaciones Públicas</t>
  </si>
  <si>
    <t>Otros Gastos Administrativos y Operacionales</t>
  </si>
  <si>
    <t>Reparación y Mantenimientos</t>
  </si>
  <si>
    <t>Repuestos y Suministros</t>
  </si>
  <si>
    <t>Suministros y Servicios</t>
  </si>
  <si>
    <t>Cargos Inst. Regulatorias &amp; Ayunt.</t>
  </si>
  <si>
    <t>Pagos Instituciones Regulatorias</t>
  </si>
  <si>
    <t>SIE</t>
  </si>
  <si>
    <t>CNE</t>
  </si>
  <si>
    <t>OC</t>
  </si>
  <si>
    <t>PGASE</t>
  </si>
  <si>
    <t>INDOCAL</t>
  </si>
  <si>
    <t>Pagos tasa 3% Ayuntamientos</t>
  </si>
  <si>
    <t>Gastos Financieros</t>
  </si>
  <si>
    <t>Gastos de Capital (CapEx)</t>
  </si>
  <si>
    <t>Capital propio</t>
  </si>
  <si>
    <t>Activos Fijos</t>
  </si>
  <si>
    <t>Financiamiento Externo</t>
  </si>
  <si>
    <t>Balance Comercial</t>
  </si>
  <si>
    <t>Balance Corriente</t>
  </si>
  <si>
    <t xml:space="preserve">Balance Global </t>
  </si>
  <si>
    <t>* Datos Preliminares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</si>
</sst>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_);[Red]\(#,##0.0\)"/>
    <numFmt numFmtId="165" formatCode="#,##0.0_);\(#,##0.0\)"/>
    <numFmt numFmtId="166" formatCode="_(* #,##0.0_);_(* \(#,##0.0\);_(* &quot;-&quot;??_);_(@_)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1"/>
      <name val="Tahoma"/>
      <family val="2"/>
    </font>
    <font>
      <b/>
      <sz val="11"/>
      <color theme="8" tint="-0.249977111117893"/>
      <name val="Calibri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i/>
      <sz val="10"/>
      <color theme="2" tint="-0.499984740745262"/>
      <name val="Calibri"/>
      <family val="2"/>
    </font>
    <font>
      <i/>
      <sz val="10"/>
      <color theme="2" tint="-0.499984740745262"/>
      <name val="Calibri"/>
      <family val="2"/>
      <scheme val="minor"/>
    </font>
    <font>
      <b/>
      <sz val="10"/>
      <color theme="8" tint="-0.249977111117893"/>
      <name val="Calibri"/>
      <family val="2"/>
    </font>
    <font>
      <b/>
      <sz val="10"/>
      <name val="Calibri"/>
      <family val="2"/>
      <scheme val="minor"/>
    </font>
    <font>
      <i/>
      <sz val="10"/>
      <name val="Calibri"/>
      <family val="2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/>
      <bottom style="medium">
        <color theme="8" tint="-0.2499465926084170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3" fontId="10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right" vertical="center"/>
      <protection hidden="1"/>
    </xf>
    <xf numFmtId="9" fontId="6" fillId="0" borderId="0" xfId="2" applyFont="1" applyFill="1" applyBorder="1" applyAlignment="1" applyProtection="1">
      <alignment horizontal="right" vertical="center"/>
      <protection hidden="1"/>
    </xf>
    <xf numFmtId="9" fontId="0" fillId="0" borderId="0" xfId="2" applyFon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Border="1" applyProtection="1">
      <protection hidden="1"/>
    </xf>
    <xf numFmtId="0" fontId="0" fillId="0" borderId="2" xfId="0" applyFont="1" applyBorder="1" applyProtection="1">
      <protection hidden="1"/>
    </xf>
    <xf numFmtId="0" fontId="8" fillId="0" borderId="0" xfId="3" applyNumberFormat="1" applyFont="1" applyFill="1" applyBorder="1" applyAlignment="1" applyProtection="1">
      <alignment vertical="center"/>
      <protection hidden="1"/>
    </xf>
    <xf numFmtId="164" fontId="6" fillId="0" borderId="0" xfId="4" applyNumberFormat="1" applyFont="1" applyFill="1" applyBorder="1" applyAlignment="1" applyProtection="1">
      <alignment horizontal="right" vertical="center"/>
      <protection hidden="1"/>
    </xf>
    <xf numFmtId="164" fontId="6" fillId="2" borderId="0" xfId="4" applyNumberFormat="1" applyFont="1" applyFill="1" applyBorder="1" applyAlignment="1" applyProtection="1">
      <alignment horizontal="right" vertical="center"/>
      <protection hidden="1"/>
    </xf>
    <xf numFmtId="165" fontId="11" fillId="0" borderId="0" xfId="5" applyNumberFormat="1" applyFont="1" applyFill="1" applyBorder="1" applyAlignment="1" applyProtection="1">
      <alignment horizontal="left" vertical="center" indent="1"/>
      <protection hidden="1"/>
    </xf>
    <xf numFmtId="164" fontId="12" fillId="0" borderId="0" xfId="4" applyNumberFormat="1" applyFont="1" applyFill="1" applyBorder="1" applyAlignment="1" applyProtection="1">
      <alignment horizontal="right" vertical="center"/>
      <protection hidden="1"/>
    </xf>
    <xf numFmtId="164" fontId="12" fillId="2" borderId="0" xfId="4" applyNumberFormat="1" applyFont="1" applyFill="1" applyBorder="1" applyAlignment="1" applyProtection="1">
      <alignment horizontal="right" vertical="center"/>
      <protection hidden="1"/>
    </xf>
    <xf numFmtId="164" fontId="11" fillId="2" borderId="0" xfId="5" applyNumberFormat="1" applyFont="1" applyFill="1" applyBorder="1" applyAlignment="1" applyProtection="1">
      <alignment horizontal="right" vertical="center"/>
      <protection hidden="1"/>
    </xf>
    <xf numFmtId="164" fontId="0" fillId="2" borderId="0" xfId="0" applyNumberFormat="1" applyFill="1" applyAlignment="1">
      <alignment horizontal="right" vertical="center"/>
    </xf>
    <xf numFmtId="164" fontId="0" fillId="0" borderId="0" xfId="0" applyNumberFormat="1"/>
    <xf numFmtId="165" fontId="11" fillId="0" borderId="0" xfId="5" applyNumberFormat="1" applyFont="1" applyFill="1" applyBorder="1" applyAlignment="1" applyProtection="1">
      <alignment horizontal="right" vertical="center"/>
      <protection hidden="1"/>
    </xf>
    <xf numFmtId="166" fontId="0" fillId="2" borderId="0" xfId="0" applyNumberFormat="1" applyFill="1"/>
    <xf numFmtId="0" fontId="13" fillId="0" borderId="0" xfId="3" applyNumberFormat="1" applyFont="1" applyFill="1" applyBorder="1" applyAlignment="1" applyProtection="1">
      <alignment horizontal="left" vertical="center" indent="2"/>
      <protection hidden="1"/>
    </xf>
    <xf numFmtId="164" fontId="11" fillId="0" borderId="0" xfId="5" applyNumberFormat="1" applyFont="1" applyFill="1" applyBorder="1" applyAlignment="1" applyProtection="1">
      <alignment horizontal="right" vertical="center"/>
      <protection hidden="1"/>
    </xf>
    <xf numFmtId="164" fontId="14" fillId="0" borderId="0" xfId="4" applyNumberFormat="1" applyFont="1" applyFill="1" applyBorder="1" applyAlignment="1" applyProtection="1">
      <alignment horizontal="right" vertical="center"/>
      <protection hidden="1"/>
    </xf>
    <xf numFmtId="164" fontId="14" fillId="4" borderId="0" xfId="4" applyNumberFormat="1" applyFont="1" applyFill="1" applyBorder="1" applyAlignment="1" applyProtection="1">
      <alignment horizontal="right" vertical="center"/>
      <protection hidden="1"/>
    </xf>
    <xf numFmtId="164" fontId="14" fillId="2" borderId="0" xfId="4" applyNumberFormat="1" applyFont="1" applyFill="1" applyBorder="1" applyAlignment="1" applyProtection="1">
      <alignment horizontal="right" vertical="center"/>
      <protection hidden="1"/>
    </xf>
    <xf numFmtId="164" fontId="0" fillId="0" borderId="0" xfId="0" applyNumberFormat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horizontal="right" vertical="center"/>
      <protection hidden="1"/>
    </xf>
    <xf numFmtId="164" fontId="13" fillId="0" borderId="0" xfId="3" applyNumberFormat="1" applyFont="1" applyFill="1" applyBorder="1" applyAlignment="1" applyProtection="1">
      <alignment horizontal="right" vertical="center"/>
      <protection hidden="1"/>
    </xf>
    <xf numFmtId="166" fontId="6" fillId="0" borderId="0" xfId="1" applyNumberFormat="1" applyFont="1" applyFill="1" applyBorder="1" applyAlignment="1" applyProtection="1">
      <alignment horizontal="right" vertical="center"/>
      <protection hidden="1"/>
    </xf>
    <xf numFmtId="164" fontId="6" fillId="0" borderId="0" xfId="1" applyNumberFormat="1" applyFont="1" applyFill="1" applyBorder="1" applyAlignment="1" applyProtection="1">
      <alignment horizontal="right" vertical="center"/>
      <protection hidden="1"/>
    </xf>
    <xf numFmtId="164" fontId="6" fillId="2" borderId="0" xfId="1" applyNumberFormat="1" applyFont="1" applyFill="1" applyBorder="1" applyAlignment="1" applyProtection="1">
      <alignment horizontal="right" vertical="center"/>
      <protection hidden="1"/>
    </xf>
    <xf numFmtId="0" fontId="15" fillId="0" borderId="0" xfId="5" applyNumberFormat="1" applyFont="1" applyFill="1" applyBorder="1" applyAlignment="1" applyProtection="1">
      <alignment horizontal="left" vertical="center"/>
      <protection hidden="1"/>
    </xf>
    <xf numFmtId="0" fontId="15" fillId="0" borderId="0" xfId="5" applyNumberFormat="1" applyFont="1" applyFill="1" applyBorder="1" applyAlignment="1" applyProtection="1">
      <alignment horizontal="left" vertical="center" indent="3"/>
      <protection hidden="1"/>
    </xf>
    <xf numFmtId="0" fontId="11" fillId="0" borderId="0" xfId="3" applyNumberFormat="1" applyFont="1" applyFill="1" applyBorder="1" applyAlignment="1" applyProtection="1">
      <alignment horizontal="left" vertical="center" indent="2"/>
      <protection hidden="1"/>
    </xf>
    <xf numFmtId="0" fontId="11" fillId="0" borderId="0" xfId="3" applyNumberFormat="1" applyFont="1" applyFill="1" applyBorder="1" applyAlignment="1" applyProtection="1">
      <alignment horizontal="right" vertical="center"/>
      <protection hidden="1"/>
    </xf>
    <xf numFmtId="164" fontId="11" fillId="0" borderId="0" xfId="3" applyNumberFormat="1" applyFont="1" applyFill="1" applyBorder="1" applyAlignment="1" applyProtection="1">
      <alignment horizontal="right" vertical="center"/>
      <protection hidden="1"/>
    </xf>
    <xf numFmtId="164" fontId="12" fillId="0" borderId="0" xfId="0" applyNumberFormat="1" applyFont="1" applyFill="1" applyBorder="1" applyAlignment="1" applyProtection="1">
      <alignment horizontal="right" vertical="center"/>
      <protection hidden="1"/>
    </xf>
    <xf numFmtId="0" fontId="16" fillId="0" borderId="0" xfId="4" applyFont="1" applyFill="1" applyBorder="1" applyAlignment="1" applyProtection="1">
      <alignment horizontal="left" vertical="center" indent="2"/>
      <protection hidden="1"/>
    </xf>
    <xf numFmtId="166" fontId="16" fillId="0" borderId="0" xfId="1" applyNumberFormat="1" applyFont="1" applyFill="1" applyBorder="1" applyAlignment="1" applyProtection="1">
      <alignment horizontal="right" vertical="center"/>
      <protection hidden="1"/>
    </xf>
    <xf numFmtId="164" fontId="16" fillId="0" borderId="0" xfId="1" applyNumberFormat="1" applyFont="1" applyFill="1" applyBorder="1" applyAlignment="1" applyProtection="1">
      <alignment horizontal="right" vertical="center"/>
      <protection hidden="1"/>
    </xf>
    <xf numFmtId="164" fontId="12" fillId="5" borderId="0" xfId="4" applyNumberFormat="1" applyFont="1" applyFill="1" applyBorder="1" applyAlignment="1" applyProtection="1">
      <alignment horizontal="right" vertical="center"/>
      <protection hidden="1"/>
    </xf>
    <xf numFmtId="43" fontId="0" fillId="0" borderId="0" xfId="0" applyNumberFormat="1"/>
    <xf numFmtId="164" fontId="16" fillId="0" borderId="0" xfId="4" applyNumberFormat="1" applyFont="1" applyFill="1" applyBorder="1" applyAlignment="1" applyProtection="1">
      <alignment horizontal="right" vertical="center"/>
      <protection hidden="1"/>
    </xf>
    <xf numFmtId="164" fontId="16" fillId="2" borderId="0" xfId="4" applyNumberFormat="1" applyFont="1" applyFill="1" applyBorder="1" applyAlignment="1" applyProtection="1">
      <alignment horizontal="right" vertical="center"/>
      <protection hidden="1"/>
    </xf>
    <xf numFmtId="0" fontId="12" fillId="0" borderId="0" xfId="0" applyFont="1" applyFill="1" applyBorder="1" applyAlignment="1" applyProtection="1">
      <alignment horizontal="left" indent="5"/>
      <protection hidden="1"/>
    </xf>
    <xf numFmtId="166" fontId="0" fillId="0" borderId="0" xfId="1" applyNumberFormat="1" applyFont="1" applyAlignment="1">
      <alignment horizontal="right" vertical="center"/>
    </xf>
    <xf numFmtId="166" fontId="0" fillId="2" borderId="0" xfId="1" applyNumberFormat="1" applyFont="1" applyFill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horizontal="left" vertical="center" indent="6"/>
      <protection hidden="1"/>
    </xf>
    <xf numFmtId="166" fontId="14" fillId="0" borderId="0" xfId="4" applyNumberFormat="1" applyFont="1" applyFill="1" applyBorder="1" applyAlignment="1" applyProtection="1">
      <alignment horizontal="right" vertical="center"/>
      <protection hidden="1"/>
    </xf>
    <xf numFmtId="166" fontId="14" fillId="2" borderId="0" xfId="4" applyNumberFormat="1" applyFont="1" applyFill="1" applyBorder="1" applyAlignment="1" applyProtection="1">
      <alignment horizontal="right" vertical="center"/>
      <protection hidden="1"/>
    </xf>
    <xf numFmtId="0" fontId="11" fillId="0" borderId="0" xfId="3" applyNumberFormat="1" applyFont="1" applyFill="1" applyBorder="1" applyAlignment="1" applyProtection="1">
      <alignment horizontal="left" vertical="center" indent="5"/>
      <protection hidden="1"/>
    </xf>
    <xf numFmtId="166" fontId="11" fillId="0" borderId="0" xfId="1" applyNumberFormat="1" applyFont="1" applyFill="1" applyBorder="1" applyAlignment="1" applyProtection="1">
      <alignment horizontal="right" vertical="center" wrapText="1"/>
      <protection hidden="1"/>
    </xf>
    <xf numFmtId="164" fontId="17" fillId="0" borderId="0" xfId="3" applyNumberFormat="1" applyFont="1" applyFill="1" applyBorder="1" applyAlignment="1" applyProtection="1">
      <alignment horizontal="right" vertical="center"/>
      <protection hidden="1"/>
    </xf>
    <xf numFmtId="166" fontId="0" fillId="0" borderId="0" xfId="1" applyNumberFormat="1" applyFont="1"/>
    <xf numFmtId="166" fontId="0" fillId="2" borderId="0" xfId="1" applyNumberFormat="1" applyFont="1" applyFill="1"/>
    <xf numFmtId="0" fontId="11" fillId="0" borderId="0" xfId="3" applyNumberFormat="1" applyFont="1" applyFill="1" applyBorder="1" applyAlignment="1" applyProtection="1">
      <alignment horizontal="left" vertical="center" wrapText="1" indent="3"/>
      <protection hidden="1"/>
    </xf>
    <xf numFmtId="167" fontId="11" fillId="0" borderId="0" xfId="3" applyNumberFormat="1" applyFont="1" applyFill="1" applyBorder="1" applyAlignment="1" applyProtection="1">
      <alignment horizontal="right" vertical="center" wrapText="1"/>
      <protection hidden="1"/>
    </xf>
    <xf numFmtId="166" fontId="12" fillId="0" borderId="0" xfId="4" applyNumberFormat="1" applyFont="1" applyFill="1" applyBorder="1" applyAlignment="1" applyProtection="1">
      <alignment horizontal="right" vertical="center"/>
      <protection hidden="1"/>
    </xf>
    <xf numFmtId="0" fontId="11" fillId="0" borderId="0" xfId="3" applyNumberFormat="1" applyFont="1" applyFill="1" applyBorder="1" applyAlignment="1" applyProtection="1">
      <alignment horizontal="right" vertical="center" wrapText="1"/>
      <protection hidden="1"/>
    </xf>
    <xf numFmtId="0" fontId="16" fillId="0" borderId="0" xfId="0" applyFont="1" applyFill="1" applyBorder="1" applyAlignment="1" applyProtection="1">
      <alignment horizontal="left" indent="2"/>
      <protection hidden="1"/>
    </xf>
    <xf numFmtId="166" fontId="1" fillId="2" borderId="0" xfId="1" applyNumberFormat="1" applyFont="1" applyFill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horizontal="left" vertical="center" indent="4"/>
      <protection hidden="1"/>
    </xf>
    <xf numFmtId="166" fontId="13" fillId="0" borderId="0" xfId="1" applyNumberFormat="1" applyFont="1" applyFill="1" applyBorder="1" applyAlignment="1" applyProtection="1">
      <alignment horizontal="right" vertical="center"/>
      <protection hidden="1"/>
    </xf>
    <xf numFmtId="0" fontId="18" fillId="0" borderId="0" xfId="3" applyNumberFormat="1" applyFont="1" applyFill="1" applyBorder="1" applyAlignment="1" applyProtection="1">
      <alignment horizontal="left" vertical="center" indent="2"/>
      <protection hidden="1"/>
    </xf>
    <xf numFmtId="0" fontId="18" fillId="0" borderId="0" xfId="3" applyNumberFormat="1" applyFont="1" applyFill="1" applyBorder="1" applyAlignment="1" applyProtection="1">
      <alignment horizontal="right" vertical="center"/>
      <protection hidden="1"/>
    </xf>
    <xf numFmtId="164" fontId="19" fillId="0" borderId="0" xfId="4" applyNumberFormat="1" applyFont="1" applyFill="1" applyBorder="1" applyAlignment="1" applyProtection="1">
      <alignment horizontal="right" vertical="center"/>
      <protection hidden="1"/>
    </xf>
    <xf numFmtId="164" fontId="19" fillId="2" borderId="0" xfId="4" applyNumberFormat="1" applyFont="1" applyFill="1" applyBorder="1" applyAlignment="1" applyProtection="1">
      <alignment horizontal="right" vertical="center"/>
      <protection hidden="1"/>
    </xf>
    <xf numFmtId="0" fontId="16" fillId="6" borderId="1" xfId="4" applyFont="1" applyFill="1" applyBorder="1" applyAlignment="1" applyProtection="1">
      <alignment horizontal="left" vertical="center"/>
      <protection hidden="1"/>
    </xf>
    <xf numFmtId="164" fontId="16" fillId="6" borderId="1" xfId="4" applyNumberFormat="1" applyFont="1" applyFill="1" applyBorder="1" applyAlignment="1" applyProtection="1">
      <alignment horizontal="right" vertical="center"/>
      <protection hidden="1"/>
    </xf>
    <xf numFmtId="0" fontId="16" fillId="6" borderId="0" xfId="4" applyFont="1" applyFill="1" applyBorder="1" applyAlignment="1" applyProtection="1">
      <alignment horizontal="left" vertical="center"/>
      <protection hidden="1"/>
    </xf>
    <xf numFmtId="164" fontId="16" fillId="6" borderId="0" xfId="4" applyNumberFormat="1" applyFont="1" applyFill="1" applyBorder="1" applyAlignment="1" applyProtection="1">
      <alignment horizontal="right" vertical="center"/>
      <protection hidden="1"/>
    </xf>
    <xf numFmtId="0" fontId="16" fillId="6" borderId="2" xfId="4" applyFont="1" applyFill="1" applyBorder="1" applyAlignment="1" applyProtection="1">
      <alignment horizontal="left" vertical="center"/>
      <protection hidden="1"/>
    </xf>
    <xf numFmtId="164" fontId="16" fillId="6" borderId="2" xfId="4" applyNumberFormat="1" applyFont="1" applyFill="1" applyBorder="1" applyAlignment="1" applyProtection="1">
      <alignment horizontal="right" vertical="center"/>
      <protection hidden="1"/>
    </xf>
    <xf numFmtId="0" fontId="0" fillId="2" borderId="0" xfId="0" applyFill="1" applyAlignment="1">
      <alignment horizontal="right" vertical="center"/>
    </xf>
    <xf numFmtId="0" fontId="20" fillId="2" borderId="0" xfId="4" applyFont="1" applyFill="1" applyBorder="1" applyAlignment="1" applyProtection="1">
      <alignment horizontal="left" vertical="center"/>
      <protection hidden="1"/>
    </xf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left" indent="2"/>
    </xf>
    <xf numFmtId="43" fontId="0" fillId="0" borderId="0" xfId="1" applyFont="1" applyAlignment="1">
      <alignment horizontal="right" vertical="center"/>
    </xf>
    <xf numFmtId="43" fontId="0" fillId="2" borderId="0" xfId="1" applyFont="1" applyFill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21" fillId="0" borderId="0" xfId="0" applyFont="1" applyAlignment="1">
      <alignment horizontal="right" vertical="center"/>
    </xf>
    <xf numFmtId="17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right" vertical="center" wrapText="1"/>
      <protection hidden="1"/>
    </xf>
    <xf numFmtId="0" fontId="2" fillId="3" borderId="2" xfId="0" applyFont="1" applyFill="1" applyBorder="1" applyAlignment="1" applyProtection="1">
      <alignment horizontal="right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</cellXfs>
  <cellStyles count="6">
    <cellStyle name="Comma" xfId="1" builtinId="3"/>
    <cellStyle name="Comma 2 12 29" xfId="3"/>
    <cellStyle name="Comma 2 13" xfId="5"/>
    <cellStyle name="Normal" xfId="0" builtinId="0"/>
    <cellStyle name="Normal 2 14 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95080</xdr:colOff>
      <xdr:row>0</xdr:row>
      <xdr:rowOff>98705</xdr:rowOff>
    </xdr:from>
    <xdr:to>
      <xdr:col>0</xdr:col>
      <xdr:colOff>1188982</xdr:colOff>
      <xdr:row>2</xdr:row>
      <xdr:rowOff>157654</xdr:rowOff>
    </xdr:to>
    <xdr:pic>
      <xdr:nvPicPr>
        <xdr:cNvPr id="2" name="Picture 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80" y="98705"/>
          <a:ext cx="1093902" cy="458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VargasV\Desktop\INFORMES%20DE%20CONTROL\EJECUCION%20PRESUPUESTARIA\Soportes%20Ejecuci&#243;n%20Presupuestaria\Diciembre%202017-Proyectado\Ejecuci&#243;n%20Prespuestaria%20Diciemb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"/>
      <sheetName val="Ejecución Presupuestaria  (dev)"/>
      <sheetName val="Ejecución Presupuestaria "/>
      <sheetName val="Resumen por Meses"/>
      <sheetName val="Ejecución Presupuestaria."/>
      <sheetName val="Evolutivo FC "/>
      <sheetName val="Soportes"/>
    </sheetNames>
    <sheetDataSet>
      <sheetData sheetId="0">
        <row r="36">
          <cell r="Z36">
            <v>1364.5</v>
          </cell>
        </row>
      </sheetData>
      <sheetData sheetId="1"/>
      <sheetData sheetId="2"/>
      <sheetData sheetId="3"/>
      <sheetData sheetId="4"/>
      <sheetData sheetId="5"/>
      <sheetData sheetId="6">
        <row r="3">
          <cell r="P3">
            <v>28085.825326560545</v>
          </cell>
        </row>
        <row r="5">
          <cell r="O5">
            <v>29971.689897399436</v>
          </cell>
        </row>
        <row r="6">
          <cell r="O6">
            <v>599.75</v>
          </cell>
        </row>
        <row r="48">
          <cell r="B48" t="str">
            <v>Presupuessto Gastos</v>
          </cell>
          <cell r="C48" t="str">
            <v>Ppto Base</v>
          </cell>
        </row>
        <row r="49">
          <cell r="B49" t="str">
            <v>Amortizaciones</v>
          </cell>
          <cell r="C49">
            <v>25.71823492</v>
          </cell>
        </row>
        <row r="50">
          <cell r="B50" t="str">
            <v>Arrendamientos</v>
          </cell>
          <cell r="C50">
            <v>566.81981497000004</v>
          </cell>
        </row>
        <row r="51">
          <cell r="B51" t="str">
            <v>Gastos de Personal</v>
          </cell>
          <cell r="C51">
            <v>2074.4240141800005</v>
          </cell>
        </row>
        <row r="52">
          <cell r="B52" t="str">
            <v>Honorarios Profesionales</v>
          </cell>
          <cell r="C52">
            <v>78.165149200000002</v>
          </cell>
        </row>
        <row r="53">
          <cell r="B53" t="str">
            <v>Impuestos y Tasas a los Ayuntamientos</v>
          </cell>
          <cell r="C53">
            <v>0.63055789000000007</v>
          </cell>
        </row>
        <row r="54">
          <cell r="B54" t="str">
            <v>Marketing y Relaciones Públicas</v>
          </cell>
          <cell r="C54">
            <v>53.21</v>
          </cell>
        </row>
        <row r="55">
          <cell r="B55" t="str">
            <v>Otros Gastos Administrativos y Operacionales</v>
          </cell>
          <cell r="C55">
            <v>5.6</v>
          </cell>
        </row>
        <row r="56">
          <cell r="B56" t="str">
            <v>Reparación y Mantenimientos</v>
          </cell>
          <cell r="C56">
            <v>183.65740700000001</v>
          </cell>
        </row>
        <row r="57">
          <cell r="B57" t="str">
            <v>Repuestos y Suministros</v>
          </cell>
          <cell r="C57">
            <v>35.748562640000003</v>
          </cell>
        </row>
        <row r="58">
          <cell r="B58" t="str">
            <v>Suministros y Servicios</v>
          </cell>
          <cell r="C58">
            <v>2140.8371100900008</v>
          </cell>
        </row>
        <row r="59">
          <cell r="B59" t="str">
            <v>Total</v>
          </cell>
          <cell r="C59">
            <v>5164.8108508900013</v>
          </cell>
        </row>
        <row r="63">
          <cell r="B63" t="str">
            <v>Activos Fijos</v>
          </cell>
          <cell r="C63">
            <v>228.63024182999999</v>
          </cell>
          <cell r="D63">
            <v>247.48184593000002</v>
          </cell>
        </row>
        <row r="64">
          <cell r="B64" t="str">
            <v>Reparación y Mantenimientos</v>
          </cell>
          <cell r="C64">
            <v>6609.3403392656555</v>
          </cell>
          <cell r="D64">
            <v>4805.9923125256555</v>
          </cell>
        </row>
        <row r="65">
          <cell r="B65" t="str">
            <v>Repuestos y Suministros</v>
          </cell>
          <cell r="C65">
            <v>2052.128960420001</v>
          </cell>
          <cell r="D65">
            <v>3657.0412654899992</v>
          </cell>
        </row>
        <row r="66">
          <cell r="B66" t="str">
            <v>Suministros y Servicios</v>
          </cell>
          <cell r="C66">
            <v>284.81022386000006</v>
          </cell>
          <cell r="D66">
            <v>464.39434142999994</v>
          </cell>
        </row>
        <row r="69">
          <cell r="C69">
            <v>55.9</v>
          </cell>
        </row>
        <row r="70">
          <cell r="C70">
            <v>105.4</v>
          </cell>
        </row>
        <row r="71">
          <cell r="C71">
            <v>35.1</v>
          </cell>
        </row>
        <row r="72">
          <cell r="C72">
            <v>53.2</v>
          </cell>
        </row>
        <row r="73">
          <cell r="C73">
            <v>5.6999999999999957</v>
          </cell>
        </row>
        <row r="74">
          <cell r="C74">
            <v>60</v>
          </cell>
        </row>
        <row r="75">
          <cell r="C75">
            <v>899.15069691999997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showGridLines="0" tabSelected="1" zoomScale="145" zoomScaleNormal="145" zoomScaleSheetLayoutView="85" workbookViewId="0"/>
  </sheetViews>
  <sheetFormatPr defaultColWidth="11.42578125" defaultRowHeight="15" outlineLevelRow="1" x14ac:dyDescent="0.25"/>
  <cols>
    <col min="1" max="1" width="31.7109375" customWidth="1"/>
    <col min="2" max="2" width="1.28515625" style="13" hidden="1" customWidth="1"/>
    <col min="3" max="3" width="11.28515625" style="13" customWidth="1"/>
    <col min="4" max="4" width="8.28515625" style="13" customWidth="1"/>
    <col min="5" max="5" width="9.7109375" style="13" customWidth="1"/>
    <col min="6" max="6" width="8.7109375" style="13" customWidth="1"/>
    <col min="7" max="7" width="8.140625" style="13" customWidth="1"/>
    <col min="8" max="8" width="9.85546875" style="13" customWidth="1"/>
    <col min="9" max="9" width="7.7109375" style="13" customWidth="1"/>
    <col min="10" max="10" width="10.140625" style="13" customWidth="1"/>
    <col min="11" max="11" width="8.5703125" style="13" customWidth="1"/>
    <col min="12" max="13" width="9.28515625" style="13" customWidth="1"/>
    <col min="14" max="14" width="10.42578125" style="80" customWidth="1"/>
    <col min="15" max="15" width="9.28515625" style="13" customWidth="1"/>
    <col min="16" max="16" width="12.28515625" style="13" customWidth="1"/>
    <col min="17" max="17" width="1.28515625" style="13" customWidth="1"/>
    <col min="18" max="18" width="9" bestFit="1" customWidth="1"/>
  </cols>
  <sheetData>
    <row r="1" spans="1:20" ht="15.75" x14ac:dyDescent="0.2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3"/>
      <c r="P1" s="2"/>
      <c r="Q1" s="2"/>
    </row>
    <row r="2" spans="1:20" ht="15.75" x14ac:dyDescent="0.25">
      <c r="A2" s="91" t="s">
        <v>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5"/>
    </row>
    <row r="3" spans="1:20" ht="15.75" x14ac:dyDescent="0.25">
      <c r="A3" s="92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6"/>
    </row>
    <row r="4" spans="1:20" ht="15.75" x14ac:dyDescent="0.25">
      <c r="A4" s="93" t="s">
        <v>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7"/>
    </row>
    <row r="5" spans="1:20" ht="15.75" x14ac:dyDescent="0.25">
      <c r="A5" s="93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7"/>
    </row>
    <row r="6" spans="1:20" ht="15.75" thickBot="1" x14ac:dyDescent="0.3">
      <c r="A6" s="8"/>
      <c r="B6" s="9"/>
      <c r="C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36"/>
      <c r="O6" s="11"/>
      <c r="P6" s="12"/>
    </row>
    <row r="7" spans="1:20" ht="19.5" customHeight="1" x14ac:dyDescent="0.25">
      <c r="A7" s="14"/>
      <c r="B7" s="94" t="s">
        <v>4</v>
      </c>
      <c r="C7" s="96" t="s">
        <v>5</v>
      </c>
      <c r="D7" s="89">
        <v>42736</v>
      </c>
      <c r="E7" s="89">
        <v>42767</v>
      </c>
      <c r="F7" s="89">
        <v>42795</v>
      </c>
      <c r="G7" s="89">
        <v>42826</v>
      </c>
      <c r="H7" s="89">
        <v>42856</v>
      </c>
      <c r="I7" s="89">
        <v>42887</v>
      </c>
      <c r="J7" s="89">
        <v>42917</v>
      </c>
      <c r="K7" s="89">
        <v>42948</v>
      </c>
      <c r="L7" s="89">
        <v>42979</v>
      </c>
      <c r="M7" s="89">
        <v>43009</v>
      </c>
      <c r="N7" s="89">
        <v>43040</v>
      </c>
      <c r="O7" s="89">
        <v>43070</v>
      </c>
      <c r="P7" s="96" t="s">
        <v>6</v>
      </c>
      <c r="Q7" s="7"/>
    </row>
    <row r="8" spans="1:20" ht="25.5" customHeight="1" thickBot="1" x14ac:dyDescent="0.3">
      <c r="A8" s="15"/>
      <c r="B8" s="95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7"/>
    </row>
    <row r="9" spans="1:20" ht="15.75" x14ac:dyDescent="0.25">
      <c r="A9" s="16" t="s">
        <v>7</v>
      </c>
      <c r="B9" s="17">
        <f t="shared" ref="B9:I9" si="0">+B10+B11</f>
        <v>30571.439897399436</v>
      </c>
      <c r="C9" s="17">
        <v>30571.439897399436</v>
      </c>
      <c r="D9" s="17">
        <v>2305.6639084500007</v>
      </c>
      <c r="E9" s="17">
        <v>2295.4424295900008</v>
      </c>
      <c r="F9" s="17">
        <v>2320.9521319100013</v>
      </c>
      <c r="G9" s="17">
        <v>2405.029040960002</v>
      </c>
      <c r="H9" s="17">
        <v>2397.444322689998</v>
      </c>
      <c r="I9" s="17">
        <v>2635.2885057699941</v>
      </c>
      <c r="J9" s="17">
        <v>2725.1572143499975</v>
      </c>
      <c r="K9" s="17">
        <v>2786.0706402600013</v>
      </c>
      <c r="L9" s="17">
        <v>2792.8377310199994</v>
      </c>
      <c r="M9" s="17">
        <v>2747.8603340200002</v>
      </c>
      <c r="N9" s="18">
        <v>2696.2679814600006</v>
      </c>
      <c r="O9" s="18">
        <v>2741.4716552100003</v>
      </c>
      <c r="P9" s="17">
        <v>30849.485895689995</v>
      </c>
      <c r="Q9" s="7"/>
    </row>
    <row r="10" spans="1:20" ht="15.75" x14ac:dyDescent="0.25">
      <c r="A10" s="19" t="s">
        <v>8</v>
      </c>
      <c r="B10" s="20">
        <f>+[1]Soportes!O5</f>
        <v>29971.689897399436</v>
      </c>
      <c r="C10" s="21">
        <v>29971.689897399436</v>
      </c>
      <c r="D10" s="22">
        <v>2278.6429245800009</v>
      </c>
      <c r="E10" s="22">
        <v>2222.4742475000007</v>
      </c>
      <c r="F10" s="22">
        <v>2294.5784443600014</v>
      </c>
      <c r="G10" s="22">
        <v>2375.683865710002</v>
      </c>
      <c r="H10" s="22">
        <v>2347.9818080899981</v>
      </c>
      <c r="I10" s="22">
        <v>2572.9145787599941</v>
      </c>
      <c r="J10" s="22">
        <v>2629.7773560999976</v>
      </c>
      <c r="K10" s="22">
        <v>2745.5237258300012</v>
      </c>
      <c r="L10" s="22">
        <v>2743.0242379899996</v>
      </c>
      <c r="M10" s="22">
        <v>2701.4208772500001</v>
      </c>
      <c r="N10" s="22">
        <v>2656.1591046800004</v>
      </c>
      <c r="O10" s="22">
        <v>2702.8821728900002</v>
      </c>
      <c r="P10" s="23">
        <v>30271.063343739996</v>
      </c>
      <c r="Q10" s="7"/>
      <c r="T10" s="24"/>
    </row>
    <row r="11" spans="1:20" ht="15.75" x14ac:dyDescent="0.25">
      <c r="A11" s="19" t="s">
        <v>9</v>
      </c>
      <c r="B11" s="25">
        <f>+B12+B13</f>
        <v>599.75</v>
      </c>
      <c r="C11" s="22">
        <v>599.75</v>
      </c>
      <c r="D11" s="26">
        <v>27.020983869999998</v>
      </c>
      <c r="E11" s="26">
        <v>72.968182089999999</v>
      </c>
      <c r="F11" s="26">
        <v>26.373687549999996</v>
      </c>
      <c r="G11" s="26">
        <v>29.34517525</v>
      </c>
      <c r="H11" s="26">
        <v>49.462514599999999</v>
      </c>
      <c r="I11" s="26">
        <v>62.373927009999989</v>
      </c>
      <c r="J11" s="26">
        <v>95.379858250000041</v>
      </c>
      <c r="K11" s="26">
        <v>40.54691442999998</v>
      </c>
      <c r="L11" s="26">
        <v>49.813493029999989</v>
      </c>
      <c r="M11" s="26">
        <v>46.439456770000007</v>
      </c>
      <c r="N11" s="26">
        <v>40.108876779999989</v>
      </c>
      <c r="O11" s="26">
        <v>38.589482320000002</v>
      </c>
      <c r="P11" s="23">
        <v>578.42255194999996</v>
      </c>
      <c r="Q11" s="7"/>
    </row>
    <row r="12" spans="1:20" ht="15.75" hidden="1" outlineLevel="1" x14ac:dyDescent="0.25">
      <c r="A12" s="27" t="s">
        <v>10</v>
      </c>
      <c r="B12" s="25">
        <f>+[1]Soportes!O6</f>
        <v>599.75</v>
      </c>
      <c r="C12" s="28">
        <v>599.75</v>
      </c>
      <c r="D12" s="29">
        <v>22.02777154</v>
      </c>
      <c r="E12" s="29">
        <v>24.457031359999998</v>
      </c>
      <c r="F12" s="29">
        <v>27.594954749999999</v>
      </c>
      <c r="G12" s="29">
        <v>21.761426280000002</v>
      </c>
      <c r="H12" s="29">
        <v>25.605722570000001</v>
      </c>
      <c r="I12" s="29">
        <v>28.134032940000001</v>
      </c>
      <c r="J12" s="29">
        <v>27.195976809999998</v>
      </c>
      <c r="K12" s="29"/>
      <c r="L12" s="29"/>
      <c r="M12" s="29"/>
      <c r="N12" s="30"/>
      <c r="O12" s="31"/>
      <c r="P12" s="32">
        <v>176.77691625</v>
      </c>
      <c r="Q12" s="7"/>
    </row>
    <row r="13" spans="1:20" ht="15.75" hidden="1" outlineLevel="1" x14ac:dyDescent="0.25">
      <c r="A13" s="27" t="s">
        <v>11</v>
      </c>
      <c r="B13" s="33"/>
      <c r="C13" s="3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  <c r="O13" s="31"/>
      <c r="P13" s="32">
        <v>0</v>
      </c>
      <c r="Q13" s="7"/>
    </row>
    <row r="14" spans="1:20" ht="15.75" hidden="1" outlineLevel="1" x14ac:dyDescent="0.25">
      <c r="A14" s="27"/>
      <c r="B14" s="33"/>
      <c r="C14" s="34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30"/>
      <c r="O14" s="31"/>
      <c r="P14" s="32"/>
      <c r="Q14" s="7"/>
    </row>
    <row r="15" spans="1:20" ht="15.75" collapsed="1" x14ac:dyDescent="0.25">
      <c r="A15" s="16" t="s">
        <v>12</v>
      </c>
      <c r="B15" s="35">
        <f t="shared" ref="B15:O15" si="1">+B17+B19+B31+B40</f>
        <v>35177.586874370551</v>
      </c>
      <c r="C15" s="36">
        <v>35823.881874370549</v>
      </c>
      <c r="D15" s="36">
        <v>2608.7144241597748</v>
      </c>
      <c r="E15" s="36">
        <v>2753.6589836979269</v>
      </c>
      <c r="F15" s="36">
        <v>2960.2978981374013</v>
      </c>
      <c r="G15" s="36">
        <v>2763.5942975839898</v>
      </c>
      <c r="H15" s="36">
        <v>2912.9423447631616</v>
      </c>
      <c r="I15" s="36">
        <v>2958.8483019462246</v>
      </c>
      <c r="J15" s="36">
        <v>3123.4803139600317</v>
      </c>
      <c r="K15" s="36">
        <v>3123.1645541219941</v>
      </c>
      <c r="L15" s="36">
        <v>2992.5851855344781</v>
      </c>
      <c r="M15" s="36">
        <v>3164.1589443695007</v>
      </c>
      <c r="N15" s="36">
        <v>2913.5305440917</v>
      </c>
      <c r="O15" s="37">
        <v>3182.5351504883306</v>
      </c>
      <c r="P15" s="36">
        <v>35457.510942854518</v>
      </c>
      <c r="Q15" s="7"/>
      <c r="T15" s="24"/>
    </row>
    <row r="16" spans="1:20" ht="11.25" customHeight="1" x14ac:dyDescent="0.25">
      <c r="A16" s="38"/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7"/>
      <c r="O16" s="37"/>
      <c r="P16" s="36"/>
      <c r="Q16" s="7"/>
      <c r="R16" s="24"/>
      <c r="S16" s="24"/>
    </row>
    <row r="17" spans="1:30" ht="15.75" x14ac:dyDescent="0.25">
      <c r="A17" s="39" t="s">
        <v>13</v>
      </c>
      <c r="B17" s="17">
        <f>+[1]Soportes!P3</f>
        <v>28085.825326560545</v>
      </c>
      <c r="C17" s="17">
        <v>28085.825326560545</v>
      </c>
      <c r="D17" s="17">
        <v>2174.0732705197743</v>
      </c>
      <c r="E17" s="17">
        <v>2185.0138952479269</v>
      </c>
      <c r="F17" s="17">
        <v>2288.2301427374009</v>
      </c>
      <c r="G17" s="17">
        <v>2110.9382046339902</v>
      </c>
      <c r="H17" s="17">
        <v>2323.9542234131609</v>
      </c>
      <c r="I17" s="17">
        <v>2380.0349875162237</v>
      </c>
      <c r="J17" s="17">
        <v>2414.1024356400317</v>
      </c>
      <c r="K17" s="17">
        <v>2496.8570214019937</v>
      </c>
      <c r="L17" s="17">
        <v>2357.3437731844774</v>
      </c>
      <c r="M17" s="17">
        <v>2453.5670603394997</v>
      </c>
      <c r="N17" s="17">
        <v>2293.7089440616992</v>
      </c>
      <c r="O17" s="17">
        <v>2362.9703579283305</v>
      </c>
      <c r="P17" s="17">
        <v>27840.794316624513</v>
      </c>
      <c r="Q17" s="7"/>
      <c r="R17" s="24"/>
      <c r="S17" s="24"/>
    </row>
    <row r="18" spans="1:30" ht="11.25" customHeight="1" x14ac:dyDescent="0.25">
      <c r="A18" s="40"/>
      <c r="B18" s="41"/>
      <c r="C18" s="42"/>
      <c r="D18" s="20"/>
      <c r="E18" s="20"/>
      <c r="F18" s="20"/>
      <c r="G18" s="43"/>
      <c r="H18" s="32"/>
      <c r="I18" s="32"/>
      <c r="J18" s="32"/>
      <c r="K18" s="32"/>
      <c r="L18" s="32"/>
      <c r="M18" s="32"/>
      <c r="N18" s="32"/>
      <c r="O18" s="32"/>
      <c r="P18" s="32"/>
      <c r="Q18" s="7"/>
      <c r="R18" s="24"/>
      <c r="S18" s="24"/>
    </row>
    <row r="19" spans="1:30" ht="15.75" x14ac:dyDescent="0.25">
      <c r="A19" s="39" t="s">
        <v>14</v>
      </c>
      <c r="B19" s="17">
        <f t="shared" ref="B19:M19" si="2">SUM(B20:B29)</f>
        <v>5164.8108508900013</v>
      </c>
      <c r="C19" s="17">
        <v>5219.2058508900009</v>
      </c>
      <c r="D19" s="17">
        <v>274.27642899000045</v>
      </c>
      <c r="E19" s="17">
        <v>399.26118676000033</v>
      </c>
      <c r="F19" s="17">
        <v>377.08090568000046</v>
      </c>
      <c r="G19" s="17">
        <v>451.47600783999951</v>
      </c>
      <c r="H19" s="17">
        <v>380.21896253000068</v>
      </c>
      <c r="I19" s="17">
        <v>383.27042232000082</v>
      </c>
      <c r="J19" s="17">
        <v>441.00952938000006</v>
      </c>
      <c r="K19" s="17">
        <v>421.32182473000074</v>
      </c>
      <c r="L19" s="17">
        <v>396.36369009000049</v>
      </c>
      <c r="M19" s="17">
        <v>436.70252094000085</v>
      </c>
      <c r="N19" s="17">
        <v>390.18355697000061</v>
      </c>
      <c r="O19" s="17">
        <v>563.48963272000049</v>
      </c>
      <c r="P19" s="17">
        <v>4914.6546689500046</v>
      </c>
      <c r="Q19" s="7"/>
      <c r="R19" s="24"/>
      <c r="S19" s="24"/>
    </row>
    <row r="20" spans="1:30" ht="15.75" hidden="1" outlineLevel="1" x14ac:dyDescent="0.25">
      <c r="A20" s="44" t="s">
        <v>15</v>
      </c>
      <c r="B20" s="45">
        <f>+VLOOKUP(A20,[1]Soportes!$B$48:$C$59,2, FALSE)</f>
        <v>25.71823492</v>
      </c>
      <c r="C20" s="46">
        <v>25.698234920000001</v>
      </c>
      <c r="D20" s="20">
        <v>0.87170972999999996</v>
      </c>
      <c r="E20" s="20">
        <v>0.87170972999999996</v>
      </c>
      <c r="F20" s="20">
        <v>0.87170974000000001</v>
      </c>
      <c r="G20" s="20">
        <v>0.87170974000000001</v>
      </c>
      <c r="H20" s="20">
        <v>0.87170974999999995</v>
      </c>
      <c r="I20" s="20">
        <v>0.87315516999999998</v>
      </c>
      <c r="J20" s="20">
        <v>0.87366740999999992</v>
      </c>
      <c r="K20" s="20">
        <v>0.89729211999999992</v>
      </c>
      <c r="L20" s="20">
        <v>0.89932573999999998</v>
      </c>
      <c r="M20" s="20">
        <v>0.90630275000000005</v>
      </c>
      <c r="N20" s="20">
        <v>1.08984729</v>
      </c>
      <c r="O20" s="47">
        <v>1.08984729</v>
      </c>
      <c r="P20" s="32">
        <v>10.987986459999998</v>
      </c>
      <c r="Q20" s="7"/>
      <c r="R20" s="24"/>
      <c r="S20" s="24"/>
    </row>
    <row r="21" spans="1:30" ht="15.75" hidden="1" outlineLevel="1" x14ac:dyDescent="0.25">
      <c r="A21" s="44" t="s">
        <v>16</v>
      </c>
      <c r="B21" s="45">
        <f>+VLOOKUP(A21,[1]Soportes!$B$48:$C$59,2, FALSE)</f>
        <v>566.81981497000004</v>
      </c>
      <c r="C21" s="46">
        <v>565.02959568999984</v>
      </c>
      <c r="D21" s="20">
        <v>18.085761200000004</v>
      </c>
      <c r="E21" s="20">
        <v>59.109249900000009</v>
      </c>
      <c r="F21" s="20">
        <v>22.346296519999996</v>
      </c>
      <c r="G21" s="20">
        <v>75.114875580000174</v>
      </c>
      <c r="H21" s="20">
        <v>23.862303389999976</v>
      </c>
      <c r="I21" s="20">
        <v>23.98874456999998</v>
      </c>
      <c r="J21" s="20">
        <v>66.228504409999914</v>
      </c>
      <c r="K21" s="20">
        <v>28.112442939999987</v>
      </c>
      <c r="L21" s="20">
        <v>24.078629319999983</v>
      </c>
      <c r="M21" s="20">
        <v>69.934973999999869</v>
      </c>
      <c r="N21" s="21">
        <v>26.044583000000038</v>
      </c>
      <c r="O21" s="21">
        <v>46.944563649999985</v>
      </c>
      <c r="P21" s="32">
        <v>483.85092847999994</v>
      </c>
      <c r="Q21" s="7"/>
      <c r="R21" s="24"/>
      <c r="S21" s="24"/>
    </row>
    <row r="22" spans="1:30" ht="15.75" hidden="1" outlineLevel="1" x14ac:dyDescent="0.25">
      <c r="A22" s="44" t="s">
        <v>17</v>
      </c>
      <c r="B22" s="45">
        <f>+VLOOKUP(A22,[1]Soportes!$B$48:$C$59,2, FALSE)</f>
        <v>2074.4240141800005</v>
      </c>
      <c r="C22" s="46">
        <v>2073.8936159900004</v>
      </c>
      <c r="D22" s="20">
        <v>165.45058943000052</v>
      </c>
      <c r="E22" s="20">
        <v>165.43993414000067</v>
      </c>
      <c r="F22" s="20">
        <v>165.16070856000061</v>
      </c>
      <c r="G22" s="20">
        <v>203.42491892999988</v>
      </c>
      <c r="H22" s="20">
        <v>171.99576202000094</v>
      </c>
      <c r="I22" s="20">
        <v>176.26828859000094</v>
      </c>
      <c r="J22" s="20">
        <v>214.71704335000015</v>
      </c>
      <c r="K22" s="20">
        <v>223.83627999000061</v>
      </c>
      <c r="L22" s="20">
        <v>193.38018110000047</v>
      </c>
      <c r="M22" s="20">
        <v>195.17664210000092</v>
      </c>
      <c r="N22" s="21">
        <v>202.00938114000044</v>
      </c>
      <c r="O22" s="21">
        <v>213.04532988000054</v>
      </c>
      <c r="P22" s="32">
        <v>2289.9050592300073</v>
      </c>
      <c r="Q22" s="7"/>
      <c r="R22" s="24"/>
      <c r="S22" s="24"/>
    </row>
    <row r="23" spans="1:30" ht="15.75" hidden="1" outlineLevel="1" x14ac:dyDescent="0.25">
      <c r="A23" s="44" t="s">
        <v>18</v>
      </c>
      <c r="B23" s="45">
        <f>+VLOOKUP(A23,[1]Soportes!$B$48:$C$59,2, FALSE)</f>
        <v>78.165149200000002</v>
      </c>
      <c r="C23" s="46">
        <v>77.18533020000001</v>
      </c>
      <c r="D23" s="20">
        <v>0.14199334</v>
      </c>
      <c r="E23" s="20">
        <v>2.7587160000000002</v>
      </c>
      <c r="F23" s="20">
        <v>1.5164368199999998</v>
      </c>
      <c r="G23" s="20">
        <v>7.1438537099999992</v>
      </c>
      <c r="H23" s="20">
        <v>6.3908265499999999</v>
      </c>
      <c r="I23" s="20">
        <v>6.2505201300000008</v>
      </c>
      <c r="J23" s="20">
        <v>3.1427600099999999</v>
      </c>
      <c r="K23" s="20">
        <v>1.1960367200000002</v>
      </c>
      <c r="L23" s="20">
        <v>12.089195950000001</v>
      </c>
      <c r="M23" s="20">
        <v>5.3641337900000003</v>
      </c>
      <c r="N23" s="21">
        <v>5.2188109000000003</v>
      </c>
      <c r="O23" s="21">
        <v>8.5917882900000002</v>
      </c>
      <c r="P23" s="32">
        <v>59.805072210000006</v>
      </c>
      <c r="Q23" s="7"/>
      <c r="R23" s="24"/>
      <c r="S23" s="24"/>
    </row>
    <row r="24" spans="1:30" ht="15.75" hidden="1" outlineLevel="1" x14ac:dyDescent="0.25">
      <c r="A24" s="44" t="s">
        <v>19</v>
      </c>
      <c r="B24" s="45">
        <f>+VLOOKUP(A24,[1]Soportes!$B$48:$C$59,2, FALSE)</f>
        <v>0.63055789000000007</v>
      </c>
      <c r="C24" s="46">
        <v>0.63055789000000007</v>
      </c>
      <c r="D24" s="20">
        <v>3.0000000000000001E-3</v>
      </c>
      <c r="E24" s="20">
        <v>0.15604187999999999</v>
      </c>
      <c r="F24" s="20">
        <v>2.0660000000000001E-2</v>
      </c>
      <c r="G24" s="20">
        <v>1.9335049999999999E-2</v>
      </c>
      <c r="H24" s="20">
        <v>2.930104E-2</v>
      </c>
      <c r="I24" s="20">
        <v>8.0135329999999991E-2</v>
      </c>
      <c r="J24" s="20">
        <v>4.7988290000000003E-2</v>
      </c>
      <c r="K24" s="20">
        <v>0.22885266999999995</v>
      </c>
      <c r="L24" s="20">
        <v>3.6736440000000002E-2</v>
      </c>
      <c r="M24" s="20">
        <v>4.0062369999999993E-2</v>
      </c>
      <c r="N24" s="21">
        <v>0.2401075</v>
      </c>
      <c r="O24" s="21">
        <v>0.16544236000000004</v>
      </c>
      <c r="P24" s="32">
        <v>1.06766293</v>
      </c>
      <c r="Q24" s="7"/>
      <c r="R24" s="24"/>
      <c r="S24" s="24"/>
    </row>
    <row r="25" spans="1:30" ht="15.75" hidden="1" outlineLevel="1" x14ac:dyDescent="0.25">
      <c r="A25" s="44" t="s">
        <v>20</v>
      </c>
      <c r="B25" s="45">
        <f>+VLOOKUP(A25,[1]Soportes!$B$48:$C$59,2, FALSE)</f>
        <v>53.21</v>
      </c>
      <c r="C25" s="46">
        <v>62.283511909999994</v>
      </c>
      <c r="D25" s="20">
        <v>0.68806704000000007</v>
      </c>
      <c r="E25" s="20">
        <v>1.5274030600000001</v>
      </c>
      <c r="F25" s="20">
        <v>2.8624417799999997</v>
      </c>
      <c r="G25" s="20">
        <v>1.3077352200000003</v>
      </c>
      <c r="H25" s="20">
        <v>2.4875839899999992</v>
      </c>
      <c r="I25" s="20">
        <v>2.8711284400000006</v>
      </c>
      <c r="J25" s="20">
        <v>2.48589584</v>
      </c>
      <c r="K25" s="20">
        <v>5.3162938999999998</v>
      </c>
      <c r="L25" s="20">
        <v>3.3398352300000003</v>
      </c>
      <c r="M25" s="20">
        <v>1.9947127899999999</v>
      </c>
      <c r="N25" s="21">
        <v>3.5203815299999999</v>
      </c>
      <c r="O25" s="21">
        <v>4.7676737699999991</v>
      </c>
      <c r="P25" s="32">
        <v>33.169152590000003</v>
      </c>
      <c r="Q25" s="7"/>
      <c r="R25" s="24"/>
      <c r="S25" s="24"/>
    </row>
    <row r="26" spans="1:30" ht="15.75" hidden="1" outlineLevel="1" x14ac:dyDescent="0.25">
      <c r="A26" s="44" t="s">
        <v>21</v>
      </c>
      <c r="B26" s="45">
        <f>+VLOOKUP(A26,[1]Soportes!$B$48:$C$59,2, FALSE)</f>
        <v>5.6</v>
      </c>
      <c r="C26" s="46">
        <v>60</v>
      </c>
      <c r="D26" s="21">
        <v>16.706939930000001</v>
      </c>
      <c r="E26" s="21">
        <v>32.72359179</v>
      </c>
      <c r="F26" s="21">
        <v>21.860038249999999</v>
      </c>
      <c r="G26" s="21">
        <v>11.08350605</v>
      </c>
      <c r="H26" s="21">
        <v>30.807738050000005</v>
      </c>
      <c r="I26" s="21">
        <v>28.399979000000002</v>
      </c>
      <c r="J26" s="21">
        <v>14.557824570000001</v>
      </c>
      <c r="K26" s="21">
        <v>14.299799020000002</v>
      </c>
      <c r="L26" s="21">
        <v>18.816033829999999</v>
      </c>
      <c r="M26" s="21">
        <v>2.4702450599999999</v>
      </c>
      <c r="N26" s="21">
        <v>9.9422081500000008</v>
      </c>
      <c r="O26" s="21">
        <v>21.42040867</v>
      </c>
      <c r="P26" s="32">
        <v>223.08831237000001</v>
      </c>
      <c r="Q26" s="7"/>
      <c r="R26" s="24"/>
      <c r="S26" s="24"/>
    </row>
    <row r="27" spans="1:30" ht="15.75" hidden="1" outlineLevel="1" x14ac:dyDescent="0.25">
      <c r="A27" s="44" t="s">
        <v>22</v>
      </c>
      <c r="B27" s="45">
        <f>+VLOOKUP(A27,[1]Soportes!$B$48:$C$59,2, FALSE)</f>
        <v>183.65740700000001</v>
      </c>
      <c r="C27" s="46">
        <v>178.23970573999998</v>
      </c>
      <c r="D27" s="20">
        <v>6.2611997800000001</v>
      </c>
      <c r="E27" s="20">
        <v>7.3595273499999996</v>
      </c>
      <c r="F27" s="20">
        <v>6.0873892400000003</v>
      </c>
      <c r="G27" s="20">
        <v>30.242345369999995</v>
      </c>
      <c r="H27" s="20">
        <v>9.1851474499999988</v>
      </c>
      <c r="I27" s="20">
        <v>8.9513284100000003</v>
      </c>
      <c r="J27" s="20">
        <v>15.635144609999999</v>
      </c>
      <c r="K27" s="20">
        <v>9.2118050500000006</v>
      </c>
      <c r="L27" s="20">
        <v>12.93858957</v>
      </c>
      <c r="M27" s="20">
        <v>9.4229848999999977</v>
      </c>
      <c r="N27" s="21">
        <v>8.2188746500000001</v>
      </c>
      <c r="O27" s="21">
        <v>24.355448259999999</v>
      </c>
      <c r="P27" s="32">
        <v>147.86978464000001</v>
      </c>
      <c r="Q27" s="7"/>
      <c r="R27" s="24"/>
      <c r="S27" s="24"/>
    </row>
    <row r="28" spans="1:30" ht="15.75" hidden="1" outlineLevel="1" x14ac:dyDescent="0.25">
      <c r="A28" s="44" t="s">
        <v>23</v>
      </c>
      <c r="B28" s="45">
        <f>+VLOOKUP(A28,[1]Soportes!$B$48:$C$59,2, FALSE)</f>
        <v>35.748562640000003</v>
      </c>
      <c r="C28" s="46">
        <v>42.11556285999999</v>
      </c>
      <c r="D28" s="20">
        <v>0.81613708000000196</v>
      </c>
      <c r="E28" s="20">
        <v>0.9472087899999998</v>
      </c>
      <c r="F28" s="20">
        <v>0.55620508999999996</v>
      </c>
      <c r="G28" s="20">
        <v>0.93496228000000003</v>
      </c>
      <c r="H28" s="20">
        <v>0.76353365999999989</v>
      </c>
      <c r="I28" s="20">
        <v>1.2491254499999997</v>
      </c>
      <c r="J28" s="20">
        <v>1.03399014</v>
      </c>
      <c r="K28" s="20">
        <v>1.6472006299999999</v>
      </c>
      <c r="L28" s="20">
        <v>3.0157024400000001</v>
      </c>
      <c r="M28" s="20">
        <v>0.91495153000000018</v>
      </c>
      <c r="N28" s="21">
        <v>1.02827282</v>
      </c>
      <c r="O28" s="21">
        <v>0.78854022000000001</v>
      </c>
      <c r="P28" s="32">
        <v>13.695830130000001</v>
      </c>
      <c r="Q28" s="7"/>
      <c r="R28" s="24"/>
      <c r="S28" s="24"/>
    </row>
    <row r="29" spans="1:30" ht="15.75" hidden="1" outlineLevel="1" x14ac:dyDescent="0.25">
      <c r="A29" s="44" t="s">
        <v>24</v>
      </c>
      <c r="B29" s="45">
        <f>+VLOOKUP(A29,[1]Soportes!$B$48:$C$59,2, FALSE)</f>
        <v>2140.8371100900008</v>
      </c>
      <c r="C29" s="46">
        <v>2134.1297356900009</v>
      </c>
      <c r="D29" s="20">
        <v>65.251031459999936</v>
      </c>
      <c r="E29" s="20">
        <v>128.36780411999959</v>
      </c>
      <c r="F29" s="20">
        <v>155.79901967999984</v>
      </c>
      <c r="G29" s="20">
        <v>121.33276590999952</v>
      </c>
      <c r="H29" s="20">
        <v>133.82505662999978</v>
      </c>
      <c r="I29" s="20">
        <v>134.33801722999988</v>
      </c>
      <c r="J29" s="20">
        <v>122.28671074999998</v>
      </c>
      <c r="K29" s="20">
        <v>136.57582169000011</v>
      </c>
      <c r="L29" s="20">
        <v>127.76946047000007</v>
      </c>
      <c r="M29" s="20">
        <v>150.47751165000005</v>
      </c>
      <c r="N29" s="21">
        <v>132.87108999000017</v>
      </c>
      <c r="O29" s="21">
        <v>242.32059032999993</v>
      </c>
      <c r="P29" s="32">
        <v>1651.2148799099989</v>
      </c>
      <c r="Q29" s="7"/>
      <c r="R29" s="24"/>
      <c r="S29" s="24"/>
      <c r="V29" s="48"/>
      <c r="W29" s="48"/>
      <c r="X29" s="48"/>
      <c r="Y29" s="48"/>
      <c r="Z29" s="48"/>
      <c r="AA29" s="48"/>
      <c r="AB29" s="48"/>
      <c r="AC29" s="48"/>
      <c r="AD29" s="48"/>
    </row>
    <row r="30" spans="1:30" ht="15.75" hidden="1" outlineLevel="1" x14ac:dyDescent="0.25">
      <c r="A30" s="44"/>
      <c r="B30" s="45"/>
      <c r="C30" s="46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32"/>
      <c r="Q30" s="7"/>
      <c r="R30" s="24"/>
      <c r="S30" s="24"/>
      <c r="V30" s="48"/>
      <c r="W30" s="48"/>
      <c r="X30" s="48"/>
      <c r="Y30" s="48"/>
      <c r="Z30" s="48"/>
      <c r="AA30" s="48"/>
      <c r="AB30" s="48"/>
      <c r="AC30" s="48"/>
      <c r="AD30" s="48"/>
    </row>
    <row r="31" spans="1:30" ht="15.75" collapsed="1" x14ac:dyDescent="0.25">
      <c r="A31" s="39" t="s">
        <v>25</v>
      </c>
      <c r="B31" s="49">
        <f t="shared" ref="B31" si="3">+B32+B38+B39</f>
        <v>1214.4506969199999</v>
      </c>
      <c r="C31" s="49">
        <v>1154.35069692</v>
      </c>
      <c r="D31" s="49">
        <v>77.612784900000008</v>
      </c>
      <c r="E31" s="49">
        <v>85.542346549999991</v>
      </c>
      <c r="F31" s="49">
        <v>91.645264110000014</v>
      </c>
      <c r="G31" s="49">
        <v>76.58538184999999</v>
      </c>
      <c r="H31" s="49">
        <v>82.20160734000001</v>
      </c>
      <c r="I31" s="49">
        <v>83.349160049999995</v>
      </c>
      <c r="J31" s="49">
        <v>90.516226430000003</v>
      </c>
      <c r="K31" s="49">
        <v>89.763911489999998</v>
      </c>
      <c r="L31" s="49">
        <v>105.54685283999999</v>
      </c>
      <c r="M31" s="49">
        <v>104.04934815000001</v>
      </c>
      <c r="N31" s="50">
        <v>92.408304559999991</v>
      </c>
      <c r="O31" s="50">
        <v>101.16999584000001</v>
      </c>
      <c r="P31" s="49">
        <v>1080.39118411</v>
      </c>
      <c r="Q31" s="7"/>
      <c r="R31" s="24"/>
      <c r="S31" s="24"/>
      <c r="V31" s="48"/>
      <c r="W31" s="48"/>
      <c r="X31" s="48"/>
      <c r="Y31" s="48"/>
      <c r="Z31" s="48"/>
      <c r="AA31" s="48"/>
      <c r="AB31" s="48"/>
      <c r="AC31" s="48"/>
      <c r="AD31" s="48"/>
    </row>
    <row r="32" spans="1:30" ht="15.75" x14ac:dyDescent="0.25">
      <c r="A32" s="51" t="s">
        <v>26</v>
      </c>
      <c r="B32" s="20">
        <f t="shared" ref="B32:C32" si="4">SUM(B33:B37)</f>
        <v>255.3</v>
      </c>
      <c r="C32" s="20">
        <v>255.20000000000002</v>
      </c>
      <c r="D32" s="52">
        <v>15.20969689</v>
      </c>
      <c r="E32" s="52">
        <v>23.59557968</v>
      </c>
      <c r="F32" s="52">
        <v>24.30935741</v>
      </c>
      <c r="G32" s="52">
        <v>13.49663969</v>
      </c>
      <c r="H32" s="52">
        <v>15.19638595</v>
      </c>
      <c r="I32" s="52">
        <v>15.335425819999998</v>
      </c>
      <c r="J32" s="52">
        <v>15.72081376</v>
      </c>
      <c r="K32" s="52">
        <v>15.920946440000002</v>
      </c>
      <c r="L32" s="52">
        <v>15.139255890000001</v>
      </c>
      <c r="M32" s="52">
        <v>25.045709199999997</v>
      </c>
      <c r="N32" s="53">
        <v>18.084520680000001</v>
      </c>
      <c r="O32" s="53">
        <v>20.344262409999999</v>
      </c>
      <c r="P32" s="52">
        <v>217.39859382000003</v>
      </c>
      <c r="Q32" s="7"/>
      <c r="R32" s="24"/>
      <c r="S32" s="24"/>
    </row>
    <row r="33" spans="1:19" ht="15.75" hidden="1" outlineLevel="1" x14ac:dyDescent="0.25">
      <c r="A33" s="54" t="s">
        <v>27</v>
      </c>
      <c r="B33" s="33">
        <f>+[1]Soportes!C70</f>
        <v>105.4</v>
      </c>
      <c r="C33" s="34">
        <v>105.4</v>
      </c>
      <c r="D33" s="55">
        <v>8.0946579199999995</v>
      </c>
      <c r="E33" s="55">
        <v>7.7612085099999994</v>
      </c>
      <c r="F33" s="55">
        <v>8.3346024500000002</v>
      </c>
      <c r="G33" s="55">
        <v>7.00083068</v>
      </c>
      <c r="H33" s="55">
        <v>8.2003640000000004</v>
      </c>
      <c r="I33" s="55">
        <v>8.1871603299999975</v>
      </c>
      <c r="J33" s="55">
        <v>8.6050640000000005</v>
      </c>
      <c r="K33" s="55">
        <v>8.5770484400000022</v>
      </c>
      <c r="L33" s="55">
        <v>8.14009918</v>
      </c>
      <c r="M33" s="55">
        <v>8.7743459000000001</v>
      </c>
      <c r="N33" s="56">
        <v>8.1353235099999992</v>
      </c>
      <c r="O33" s="56">
        <v>8.6966598099999999</v>
      </c>
      <c r="P33" s="52">
        <v>98.507364729999978</v>
      </c>
      <c r="Q33" s="7"/>
      <c r="R33" s="24"/>
      <c r="S33" s="24"/>
    </row>
    <row r="34" spans="1:19" ht="15.75" hidden="1" outlineLevel="1" x14ac:dyDescent="0.25">
      <c r="A34" s="54" t="s">
        <v>28</v>
      </c>
      <c r="B34" s="33">
        <f>+[1]Soportes!C71</f>
        <v>35.1</v>
      </c>
      <c r="C34" s="34">
        <v>35.1</v>
      </c>
      <c r="D34" s="55">
        <v>2.6982189700000001</v>
      </c>
      <c r="E34" s="55">
        <v>2.5870701700000001</v>
      </c>
      <c r="F34" s="55">
        <v>2.7816729599999999</v>
      </c>
      <c r="G34" s="55">
        <v>2.1352140099999999</v>
      </c>
      <c r="H34" s="55">
        <v>2.6094959500000003</v>
      </c>
      <c r="I34" s="55">
        <v>2.84301249</v>
      </c>
      <c r="J34" s="55">
        <v>2.7718737599999996</v>
      </c>
      <c r="K34" s="55">
        <v>2.9262579999999998</v>
      </c>
      <c r="L34" s="55">
        <v>2.5507847099999998</v>
      </c>
      <c r="M34" s="55">
        <v>2.9247812999999998</v>
      </c>
      <c r="N34" s="56">
        <v>5.4913161700000002</v>
      </c>
      <c r="O34" s="56">
        <v>2.8988866</v>
      </c>
      <c r="P34" s="52">
        <v>35.218585089999991</v>
      </c>
      <c r="Q34" s="7"/>
      <c r="R34" s="24"/>
      <c r="S34" s="24"/>
    </row>
    <row r="35" spans="1:19" ht="15.75" hidden="1" outlineLevel="1" x14ac:dyDescent="0.25">
      <c r="A35" s="54" t="s">
        <v>29</v>
      </c>
      <c r="B35" s="33">
        <f>+[1]Soportes!C69</f>
        <v>55.9</v>
      </c>
      <c r="C35" s="34">
        <v>55.9</v>
      </c>
      <c r="D35" s="55">
        <v>4.4168200000000004</v>
      </c>
      <c r="E35" s="55">
        <v>4.3754710000000001</v>
      </c>
      <c r="F35" s="55">
        <v>4.3212520000000003</v>
      </c>
      <c r="G35" s="55">
        <v>4.360595</v>
      </c>
      <c r="H35" s="55">
        <v>4.3865259999999999</v>
      </c>
      <c r="I35" s="55">
        <v>4.3052530000000004</v>
      </c>
      <c r="J35" s="55">
        <v>4.3438759999999998</v>
      </c>
      <c r="K35" s="55">
        <v>4.4176399999999996</v>
      </c>
      <c r="L35" s="55">
        <v>4.448372</v>
      </c>
      <c r="M35" s="55">
        <v>4.4747519999999996</v>
      </c>
      <c r="N35" s="56">
        <v>4.4578810000000004</v>
      </c>
      <c r="O35" s="56">
        <v>4.3128010000000003</v>
      </c>
      <c r="P35" s="52">
        <v>52.621239000000003</v>
      </c>
      <c r="Q35" s="7"/>
      <c r="R35" s="24"/>
      <c r="S35" s="24"/>
    </row>
    <row r="36" spans="1:19" ht="15.75" hidden="1" outlineLevel="1" x14ac:dyDescent="0.25">
      <c r="A36" s="54" t="s">
        <v>30</v>
      </c>
      <c r="B36" s="33">
        <f>+[1]Soportes!C72</f>
        <v>53.2</v>
      </c>
      <c r="C36" s="34">
        <v>53.2</v>
      </c>
      <c r="D36" s="55">
        <v>0</v>
      </c>
      <c r="E36" s="55">
        <v>8.8718299999999992</v>
      </c>
      <c r="F36" s="55">
        <v>8.8718299999999992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5">
        <v>8.8718299999999992</v>
      </c>
      <c r="N36" s="56">
        <v>0</v>
      </c>
      <c r="O36" s="56">
        <v>4.4359149999999996</v>
      </c>
      <c r="P36" s="52">
        <v>31.051404999999995</v>
      </c>
      <c r="Q36" s="7"/>
      <c r="R36" s="24"/>
      <c r="S36" s="24"/>
    </row>
    <row r="37" spans="1:19" ht="15.75" hidden="1" outlineLevel="1" x14ac:dyDescent="0.25">
      <c r="A37" s="54" t="s">
        <v>31</v>
      </c>
      <c r="B37" s="33">
        <f>+[1]Soportes!C73</f>
        <v>5.6999999999999957</v>
      </c>
      <c r="C37" s="34">
        <v>5.6</v>
      </c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  <c r="O37" s="56"/>
      <c r="P37" s="52">
        <v>0</v>
      </c>
      <c r="Q37" s="7"/>
      <c r="R37" s="24"/>
      <c r="S37" s="24"/>
    </row>
    <row r="38" spans="1:19" ht="15.75" collapsed="1" x14ac:dyDescent="0.25">
      <c r="A38" s="57" t="s">
        <v>32</v>
      </c>
      <c r="B38" s="58">
        <f>+[1]Soportes!C75</f>
        <v>899.15069691999997</v>
      </c>
      <c r="C38" s="59">
        <v>899.15069691999997</v>
      </c>
      <c r="D38" s="60">
        <v>62.403088010000005</v>
      </c>
      <c r="E38" s="60">
        <v>61.946766869999998</v>
      </c>
      <c r="F38" s="60">
        <v>67.33590670000001</v>
      </c>
      <c r="G38" s="60">
        <v>63.088742159999995</v>
      </c>
      <c r="H38" s="60">
        <v>67.005221390000003</v>
      </c>
      <c r="I38" s="60">
        <v>68.013734229999997</v>
      </c>
      <c r="J38" s="60">
        <v>74.795412670000005</v>
      </c>
      <c r="K38" s="60">
        <v>73.842965050000004</v>
      </c>
      <c r="L38" s="60">
        <v>90.407596949999984</v>
      </c>
      <c r="M38" s="60">
        <v>79.00363895000001</v>
      </c>
      <c r="N38" s="61">
        <v>74.323783879999993</v>
      </c>
      <c r="O38" s="61">
        <v>80.825733430000014</v>
      </c>
      <c r="P38" s="52">
        <v>862.99259028999995</v>
      </c>
      <c r="Q38" s="7"/>
      <c r="R38" s="24"/>
      <c r="S38" s="24"/>
    </row>
    <row r="39" spans="1:19" ht="8.25" customHeight="1" x14ac:dyDescent="0.25">
      <c r="A39" s="62"/>
      <c r="B39" s="63">
        <f>+[1]Soportes!C74</f>
        <v>60</v>
      </c>
      <c r="C39" s="59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53"/>
      <c r="O39" s="64"/>
      <c r="P39" s="52">
        <v>0</v>
      </c>
      <c r="Q39" s="7"/>
      <c r="R39" s="24"/>
      <c r="S39" s="24"/>
    </row>
    <row r="40" spans="1:19" ht="15.75" x14ac:dyDescent="0.25">
      <c r="A40" s="39" t="s">
        <v>33</v>
      </c>
      <c r="B40" s="65">
        <v>712.5</v>
      </c>
      <c r="C40" s="59">
        <v>1364.5</v>
      </c>
      <c r="D40" s="64">
        <v>82.751939750000034</v>
      </c>
      <c r="E40" s="64">
        <v>83.841555140000054</v>
      </c>
      <c r="F40" s="64">
        <v>203.34158561000007</v>
      </c>
      <c r="G40" s="64">
        <v>124.59470325999997</v>
      </c>
      <c r="H40" s="64">
        <v>126.56755147999999</v>
      </c>
      <c r="I40" s="64">
        <v>112.19373206000013</v>
      </c>
      <c r="J40" s="64">
        <v>177.85212251000002</v>
      </c>
      <c r="K40" s="64">
        <v>115.22179650000015</v>
      </c>
      <c r="L40" s="64">
        <v>133.33086941999991</v>
      </c>
      <c r="M40" s="64">
        <v>169.84001493999995</v>
      </c>
      <c r="N40" s="64">
        <v>137.22973849999994</v>
      </c>
      <c r="O40" s="64">
        <v>154.90516399999998</v>
      </c>
      <c r="P40" s="52">
        <v>1621.6707731700003</v>
      </c>
      <c r="Q40" s="7"/>
      <c r="R40" s="24"/>
      <c r="S40" s="24"/>
    </row>
    <row r="41" spans="1:19" ht="15.75" x14ac:dyDescent="0.25">
      <c r="A41" s="66"/>
      <c r="B41" s="65"/>
      <c r="C41" s="59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56"/>
      <c r="O41" s="64"/>
      <c r="P41" s="52"/>
      <c r="Q41" s="7"/>
      <c r="R41" s="24"/>
      <c r="S41" s="24"/>
    </row>
    <row r="42" spans="1:19" ht="15.75" x14ac:dyDescent="0.25">
      <c r="A42" s="16" t="s">
        <v>34</v>
      </c>
      <c r="B42" s="17">
        <f t="shared" ref="B42:C42" si="5">+B43</f>
        <v>9174.909765375658</v>
      </c>
      <c r="C42" s="17">
        <v>5768.8</v>
      </c>
      <c r="D42" s="17">
        <v>52.222041409999875</v>
      </c>
      <c r="E42" s="17">
        <v>33.282267020000013</v>
      </c>
      <c r="F42" s="17">
        <v>179.35435414999949</v>
      </c>
      <c r="G42" s="17">
        <v>200.02488083</v>
      </c>
      <c r="H42" s="17">
        <v>66.584052370000009</v>
      </c>
      <c r="I42" s="17">
        <v>228.85197574</v>
      </c>
      <c r="J42" s="17">
        <v>408.3514135499999</v>
      </c>
      <c r="K42" s="17">
        <v>131.38610009999999</v>
      </c>
      <c r="L42" s="17">
        <v>187.57506128</v>
      </c>
      <c r="M42" s="17">
        <v>157.00784861000008</v>
      </c>
      <c r="N42" s="17">
        <v>203.18770204999996</v>
      </c>
      <c r="O42" s="18">
        <v>625.79285171999993</v>
      </c>
      <c r="P42" s="17">
        <v>2473.6205488299993</v>
      </c>
      <c r="Q42" s="7"/>
      <c r="R42" s="24"/>
      <c r="S42" s="24"/>
    </row>
    <row r="43" spans="1:19" ht="15.75" x14ac:dyDescent="0.25">
      <c r="A43" s="40" t="s">
        <v>35</v>
      </c>
      <c r="B43" s="49">
        <f t="shared" ref="B43:C43" si="6">+SUM(B44:B47)</f>
        <v>9174.909765375658</v>
      </c>
      <c r="C43" s="50">
        <v>5768.8</v>
      </c>
      <c r="D43" s="21">
        <v>52.222041409999875</v>
      </c>
      <c r="E43" s="21">
        <v>33.282267020000013</v>
      </c>
      <c r="F43" s="21">
        <v>179.35435414999949</v>
      </c>
      <c r="G43" s="21">
        <v>200.02488083</v>
      </c>
      <c r="H43" s="21">
        <v>66.584052370000009</v>
      </c>
      <c r="I43" s="21">
        <v>228.85197574</v>
      </c>
      <c r="J43" s="21">
        <v>408.3514135499999</v>
      </c>
      <c r="K43" s="21">
        <v>131.38610009999999</v>
      </c>
      <c r="L43" s="21">
        <v>187.57506128</v>
      </c>
      <c r="M43" s="21">
        <v>157.00784861000008</v>
      </c>
      <c r="N43" s="67">
        <v>203.18770204999996</v>
      </c>
      <c r="O43" s="21">
        <v>625.79285171999993</v>
      </c>
      <c r="P43" s="50">
        <v>2473.6205488299993</v>
      </c>
      <c r="Q43" s="7"/>
      <c r="R43" s="24"/>
      <c r="S43" s="24"/>
    </row>
    <row r="44" spans="1:19" ht="15.75" hidden="1" outlineLevel="1" x14ac:dyDescent="0.25">
      <c r="A44" s="68" t="s">
        <v>36</v>
      </c>
      <c r="B44" s="69">
        <f>+VLOOKUP(A44,[1]Soportes!$B$63:$D$66,2,FALSE)</f>
        <v>228.63024182999999</v>
      </c>
      <c r="C44" s="69">
        <v>179.8</v>
      </c>
      <c r="D44" s="20">
        <v>26.369157860000048</v>
      </c>
      <c r="E44" s="20">
        <v>7.5113094000000231</v>
      </c>
      <c r="F44" s="20">
        <v>31.933294870000019</v>
      </c>
      <c r="G44" s="20">
        <v>3.345489579999998</v>
      </c>
      <c r="H44" s="20">
        <v>0.79584295000000016</v>
      </c>
      <c r="I44" s="20">
        <v>0.68340639000000003</v>
      </c>
      <c r="J44" s="20">
        <v>4.9952121999999992</v>
      </c>
      <c r="K44" s="20">
        <v>0.86018552999999998</v>
      </c>
      <c r="L44" s="20">
        <v>10.441807249999963</v>
      </c>
      <c r="M44" s="20"/>
      <c r="N44" s="53"/>
      <c r="O44" s="21"/>
      <c r="P44" s="20">
        <v>75.633713250000085</v>
      </c>
      <c r="Q44" s="7"/>
      <c r="R44" s="24"/>
      <c r="S44" s="24"/>
    </row>
    <row r="45" spans="1:19" ht="15.75" hidden="1" outlineLevel="1" x14ac:dyDescent="0.25">
      <c r="A45" s="68" t="s">
        <v>22</v>
      </c>
      <c r="B45" s="69">
        <f>+VLOOKUP(A45,[1]Soportes!$B$63:$D$66,2,FALSE)</f>
        <v>6609.3403392656555</v>
      </c>
      <c r="C45" s="69">
        <v>4704</v>
      </c>
      <c r="D45" s="20">
        <v>20.755298310000008</v>
      </c>
      <c r="E45" s="20">
        <v>8.7264922800000093</v>
      </c>
      <c r="F45" s="20">
        <v>95.34787809999996</v>
      </c>
      <c r="G45" s="20">
        <v>14.789779430000001</v>
      </c>
      <c r="H45" s="20">
        <v>17.975848039999999</v>
      </c>
      <c r="I45" s="20">
        <v>23.499670909999992</v>
      </c>
      <c r="J45" s="20">
        <v>12.420681739999997</v>
      </c>
      <c r="K45" s="20">
        <v>13.618375010000001</v>
      </c>
      <c r="L45" s="20">
        <v>49.822221489999976</v>
      </c>
      <c r="M45" s="20"/>
      <c r="N45" s="53"/>
      <c r="O45" s="21"/>
      <c r="P45" s="20">
        <v>193.51564880999996</v>
      </c>
      <c r="Q45" s="7"/>
      <c r="R45" s="24"/>
      <c r="S45" s="24"/>
    </row>
    <row r="46" spans="1:19" ht="15.75" hidden="1" outlineLevel="1" x14ac:dyDescent="0.25">
      <c r="A46" s="68" t="s">
        <v>23</v>
      </c>
      <c r="B46" s="69">
        <f>+VLOOKUP(A46,[1]Soportes!$B$63:$D$66,2,FALSE)</f>
        <v>2052.128960420001</v>
      </c>
      <c r="C46" s="69">
        <v>641.70000000000005</v>
      </c>
      <c r="D46" s="20">
        <v>3.6338292600000006</v>
      </c>
      <c r="E46" s="20">
        <v>10.441474019999999</v>
      </c>
      <c r="F46" s="20">
        <v>39.151019920000003</v>
      </c>
      <c r="G46" s="20">
        <v>150.34365692000003</v>
      </c>
      <c r="H46" s="20">
        <v>30.159591139999996</v>
      </c>
      <c r="I46" s="20">
        <v>184.43552339000001</v>
      </c>
      <c r="J46" s="20">
        <v>373.43415804999989</v>
      </c>
      <c r="K46" s="20">
        <v>85.206569160000015</v>
      </c>
      <c r="L46" s="20">
        <v>61.224791930000002</v>
      </c>
      <c r="M46" s="20"/>
      <c r="N46" s="53"/>
      <c r="O46" s="21"/>
      <c r="P46" s="20">
        <v>791.59925269999985</v>
      </c>
      <c r="Q46" s="7"/>
      <c r="R46" s="24"/>
      <c r="S46" s="24"/>
    </row>
    <row r="47" spans="1:19" ht="15.75" hidden="1" outlineLevel="1" x14ac:dyDescent="0.25">
      <c r="A47" s="68" t="s">
        <v>24</v>
      </c>
      <c r="B47" s="69">
        <f>+VLOOKUP(A47,[1]Soportes!$B$63:$D$66,2,FALSE)</f>
        <v>284.81022386000006</v>
      </c>
      <c r="C47" s="69">
        <v>243.3</v>
      </c>
      <c r="D47" s="20">
        <v>1.4637559800000002</v>
      </c>
      <c r="E47" s="20">
        <v>6.6029913199999992</v>
      </c>
      <c r="F47" s="20">
        <v>12.922161259999998</v>
      </c>
      <c r="G47" s="20">
        <v>31.545954939999991</v>
      </c>
      <c r="H47" s="20">
        <v>17.652770200000003</v>
      </c>
      <c r="I47" s="20">
        <v>20.233375060000011</v>
      </c>
      <c r="J47" s="20">
        <v>17.501361559999999</v>
      </c>
      <c r="K47" s="20">
        <v>34.019884989999994</v>
      </c>
      <c r="L47" s="20">
        <v>56.472390860000026</v>
      </c>
      <c r="M47" s="20"/>
      <c r="N47" s="53"/>
      <c r="O47" s="21"/>
      <c r="P47" s="20">
        <v>107.92237032</v>
      </c>
      <c r="Q47" s="7"/>
      <c r="R47" s="24"/>
      <c r="S47" s="24"/>
    </row>
    <row r="48" spans="1:19" ht="12.75" customHeight="1" collapsed="1" thickBot="1" x14ac:dyDescent="0.3">
      <c r="A48" s="70" t="s">
        <v>37</v>
      </c>
      <c r="B48" s="71"/>
      <c r="C48" s="71"/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/>
      <c r="L48" s="72"/>
      <c r="M48" s="72"/>
      <c r="N48" s="53"/>
      <c r="O48" s="73"/>
      <c r="P48" s="72">
        <v>0</v>
      </c>
      <c r="Q48" s="7"/>
      <c r="R48" s="24"/>
      <c r="S48" s="24"/>
    </row>
    <row r="49" spans="1:19" x14ac:dyDescent="0.25">
      <c r="A49" s="74" t="s">
        <v>38</v>
      </c>
      <c r="B49" s="75">
        <f t="shared" ref="B49:P49" si="7">+B9-B17</f>
        <v>2485.6145708388904</v>
      </c>
      <c r="C49" s="75">
        <v>2485.6145708388904</v>
      </c>
      <c r="D49" s="75">
        <v>131.59063793022642</v>
      </c>
      <c r="E49" s="75">
        <v>110.42853434207382</v>
      </c>
      <c r="F49" s="75">
        <v>32.721989172600388</v>
      </c>
      <c r="G49" s="75">
        <v>294.09083632601187</v>
      </c>
      <c r="H49" s="75">
        <v>73.4900992768371</v>
      </c>
      <c r="I49" s="75">
        <v>255.25351825377038</v>
      </c>
      <c r="J49" s="75">
        <v>311.05477870996583</v>
      </c>
      <c r="K49" s="75">
        <v>289.21361885800752</v>
      </c>
      <c r="L49" s="75">
        <v>435.493957835522</v>
      </c>
      <c r="M49" s="75">
        <v>294.29327368050053</v>
      </c>
      <c r="N49" s="75">
        <v>402.55903739830137</v>
      </c>
      <c r="O49" s="75">
        <v>378.50129728166985</v>
      </c>
      <c r="P49" s="75">
        <v>3008.6915790654821</v>
      </c>
      <c r="Q49"/>
      <c r="R49" s="24"/>
      <c r="S49" s="24"/>
    </row>
    <row r="50" spans="1:19" x14ac:dyDescent="0.25">
      <c r="A50" s="76" t="s">
        <v>39</v>
      </c>
      <c r="B50" s="77">
        <f t="shared" ref="B50" si="8">+B9-B15</f>
        <v>-4606.1469769711148</v>
      </c>
      <c r="C50" s="77">
        <v>-5252.441976971113</v>
      </c>
      <c r="D50" s="77">
        <v>-303.05051570977412</v>
      </c>
      <c r="E50" s="77">
        <v>-458.21655410792619</v>
      </c>
      <c r="F50" s="77">
        <v>-639.34576622739996</v>
      </c>
      <c r="G50" s="77">
        <v>-358.56525662398781</v>
      </c>
      <c r="H50" s="77">
        <v>-515.49802207316361</v>
      </c>
      <c r="I50" s="77">
        <v>-323.55979617623052</v>
      </c>
      <c r="J50" s="77">
        <v>-398.32309961003421</v>
      </c>
      <c r="K50" s="77">
        <v>-337.09391386199286</v>
      </c>
      <c r="L50" s="77">
        <v>-199.7474545144787</v>
      </c>
      <c r="M50" s="77">
        <v>-416.29861034950045</v>
      </c>
      <c r="N50" s="77">
        <v>-217.26256263169944</v>
      </c>
      <c r="O50" s="77">
        <v>-441.06349527833027</v>
      </c>
      <c r="P50" s="77">
        <v>-4608.0250471645231</v>
      </c>
      <c r="Q50"/>
      <c r="R50" s="24"/>
      <c r="S50" s="24"/>
    </row>
    <row r="51" spans="1:19" ht="15.75" thickBot="1" x14ac:dyDescent="0.3">
      <c r="A51" s="78" t="s">
        <v>40</v>
      </c>
      <c r="B51" s="79">
        <f t="shared" ref="B51:Q51" si="9">+B9-B15-B42</f>
        <v>-13781.056742346773</v>
      </c>
      <c r="C51" s="79">
        <v>-11021.241976971112</v>
      </c>
      <c r="D51" s="79">
        <v>-355.27255711977398</v>
      </c>
      <c r="E51" s="79">
        <v>-491.49882112792619</v>
      </c>
      <c r="F51" s="79">
        <v>-818.70012037739946</v>
      </c>
      <c r="G51" s="79">
        <v>-558.59013745398784</v>
      </c>
      <c r="H51" s="79">
        <v>-582.08207444316361</v>
      </c>
      <c r="I51" s="79">
        <v>-552.41177191623046</v>
      </c>
      <c r="J51" s="79">
        <v>-806.67451316003417</v>
      </c>
      <c r="K51" s="79">
        <v>-468.48001396199288</v>
      </c>
      <c r="L51" s="79">
        <v>-387.3225157944787</v>
      </c>
      <c r="M51" s="79">
        <v>-573.30645895950056</v>
      </c>
      <c r="N51" s="79">
        <v>-420.45026468169942</v>
      </c>
      <c r="O51" s="79">
        <v>-1066.8563469983301</v>
      </c>
      <c r="P51" s="79">
        <v>-7081.6455959945224</v>
      </c>
      <c r="Q51"/>
      <c r="R51" s="24"/>
      <c r="S51" s="24"/>
    </row>
    <row r="52" spans="1:19" x14ac:dyDescent="0.25">
      <c r="A52" s="81" t="s">
        <v>41</v>
      </c>
      <c r="C52" s="3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3"/>
      <c r="O52" s="82"/>
      <c r="P52" s="52"/>
      <c r="Q52"/>
    </row>
    <row r="53" spans="1:19" ht="21" customHeight="1" x14ac:dyDescent="0.25">
      <c r="A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6"/>
      <c r="O53" s="85"/>
      <c r="P53" s="85"/>
      <c r="Q53" s="7"/>
    </row>
    <row r="54" spans="1:19" ht="18.75" customHeight="1" x14ac:dyDescent="0.25">
      <c r="A54" s="84"/>
      <c r="D54"/>
      <c r="E54" s="85"/>
      <c r="F54" s="85"/>
      <c r="G54" s="85"/>
      <c r="H54" s="85"/>
      <c r="I54" s="85"/>
      <c r="J54" s="85"/>
      <c r="K54" s="85"/>
      <c r="L54" s="85"/>
      <c r="M54" s="85"/>
      <c r="N54" s="86"/>
      <c r="O54" s="85"/>
      <c r="P54" s="85"/>
      <c r="Q54" s="7"/>
    </row>
    <row r="55" spans="1:19" ht="15.75" x14ac:dyDescent="0.25">
      <c r="A55" s="84"/>
      <c r="D55" s="87"/>
      <c r="Q55" s="7"/>
    </row>
    <row r="56" spans="1:19" x14ac:dyDescent="0.25">
      <c r="M56" s="32"/>
      <c r="N56" s="23"/>
    </row>
    <row r="57" spans="1:19" x14ac:dyDescent="0.25">
      <c r="M57" s="32"/>
    </row>
    <row r="58" spans="1:19" x14ac:dyDescent="0.25">
      <c r="M58" s="32"/>
      <c r="N58" s="23"/>
    </row>
    <row r="60" spans="1:19" x14ac:dyDescent="0.25">
      <c r="M60" s="32"/>
      <c r="N60" s="23"/>
    </row>
    <row r="61" spans="1:19" x14ac:dyDescent="0.25">
      <c r="M61" s="32"/>
    </row>
    <row r="62" spans="1:19" x14ac:dyDescent="0.25">
      <c r="M62" s="32"/>
      <c r="N62" s="23"/>
    </row>
    <row r="68" spans="13:19" x14ac:dyDescent="0.25">
      <c r="M68" s="88"/>
      <c r="N68" s="88"/>
      <c r="O68" s="88"/>
      <c r="P68" s="88"/>
      <c r="Q68" s="88"/>
      <c r="R68" s="88"/>
      <c r="S68" s="88"/>
    </row>
  </sheetData>
  <mergeCells count="19">
    <mergeCell ref="J7:J8"/>
    <mergeCell ref="K7:K8"/>
    <mergeCell ref="L7:L8"/>
    <mergeCell ref="M7:M8"/>
    <mergeCell ref="A2:P2"/>
    <mergeCell ref="A3:P3"/>
    <mergeCell ref="A4:P4"/>
    <mergeCell ref="A5:P5"/>
    <mergeCell ref="B7:B8"/>
    <mergeCell ref="C7:C8"/>
    <mergeCell ref="D7:D8"/>
    <mergeCell ref="E7:E8"/>
    <mergeCell ref="F7:F8"/>
    <mergeCell ref="G7:G8"/>
    <mergeCell ref="N7:N8"/>
    <mergeCell ref="O7:O8"/>
    <mergeCell ref="P7:P8"/>
    <mergeCell ref="H7:H8"/>
    <mergeCell ref="I7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Ejecución Presupuestaria  (dev)</vt:lpstr>
      <vt:lpstr>'Ejecución Presupuestaria  (dev)'!Print_Area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Vargas Vargas</dc:creator>
  <cp:lastModifiedBy>José Abinader Gutierrez</cp:lastModifiedBy>
  <dcterms:created xsi:type="dcterms:W3CDTF">2017-12-21T14:52:31Z</dcterms:created>
  <dcterms:modified xsi:type="dcterms:W3CDTF">2018-02-06T20:18:41Z</dcterms:modified>
</cp:coreProperties>
</file>