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360" windowHeight="7620" activeTab="0"/>
  </bookViews>
  <sheets>
    <sheet name="EDESUR" sheetId="1" r:id="rId1"/>
    <sheet name="Certificación" sheetId="2" r:id="rId2"/>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s>
  <definedNames>
    <definedName name="_________LL2" localSheetId="0" hidden="1">{FALSE,FALSE,-1.25,-15.5,484.5,276.75,FALSE,FALSE,TRUE,TRUE,0,12,#N/A,46,#N/A,2.93460490463215,15.35,1,FALSE,FALSE,3,TRUE,1,FALSE,100,"Swvu.PLA1.","ACwvu.PLA1.",#N/A,FALSE,FALSE,0,0,0,0,2,"","",TRUE,TRUE,FALSE,FALSE,1,60,#N/A,#N/A,FALSE,FALSE,FALSE,FALSE,FALSE,FALSE,FALSE,9,65532,65532,FALSE,FALSE,TRUE,TRUE,TRUE}</definedName>
    <definedName name="_________LL2" hidden="1">{FALSE,FALSE,-1.25,-15.5,484.5,276.75,FALSE,FALSE,TRUE,TRUE,0,12,#N/A,46,#N/A,2.93460490463215,15.35,1,FALSE,FALSE,3,TRUE,1,FALSE,100,"Swvu.PLA1.","ACwvu.PLA1.",#N/A,FALSE,FALSE,0,0,0,0,2,"","",TRUE,TRUE,FALSE,FALSE,1,60,#N/A,#N/A,FALSE,FALSE,FALSE,FALSE,FALSE,FALSE,FALSE,9,65532,65532,FALSE,FALSE,TRUE,TRUE,TRUE}</definedName>
    <definedName name="_________SRT11" localSheetId="0" hidden="1">{"Minpmon",#N/A,FALSE,"Monthinput"}</definedName>
    <definedName name="_________SRT11" hidden="1">{"Minpmon",#N/A,FALSE,"Monthinput"}</definedName>
    <definedName name="________LL2" localSheetId="0" hidden="1">{FALSE,FALSE,-1.25,-15.5,484.5,276.75,FALSE,FALSE,TRUE,TRUE,0,12,#N/A,46,#N/A,2.93460490463215,15.35,1,FALSE,FALSE,3,TRUE,1,FALSE,100,"Swvu.PLA1.","ACwvu.PLA1.",#N/A,FALSE,FALSE,0,0,0,0,2,"","",TRUE,TRUE,FALSE,FALSE,1,60,#N/A,#N/A,FALSE,FALSE,FALSE,FALSE,FALSE,FALSE,FALSE,9,65532,65532,FALSE,FALSE,TRUE,TRUE,TRUE}</definedName>
    <definedName name="________LL2" hidden="1">{FALSE,FALSE,-1.25,-15.5,484.5,276.75,FALSE,FALSE,TRUE,TRUE,0,12,#N/A,46,#N/A,2.93460490463215,15.35,1,FALSE,FALSE,3,TRUE,1,FALSE,100,"Swvu.PLA1.","ACwvu.PLA1.",#N/A,FALSE,FALSE,0,0,0,0,2,"","",TRUE,TRUE,FALSE,FALSE,1,60,#N/A,#N/A,FALSE,FALSE,FALSE,FALSE,FALSE,FALSE,FALSE,9,65532,65532,FALSE,FALSE,TRUE,TRUE,TRUE}</definedName>
    <definedName name="________SRT11" localSheetId="0" hidden="1">{"Minpmon",#N/A,FALSE,"Monthinput"}</definedName>
    <definedName name="________SRT11" hidden="1">{"Minpmon",#N/A,FALSE,"Monthinput"}</definedName>
    <definedName name="_______LL2" localSheetId="0" hidden="1">{FALSE,FALSE,-1.25,-15.5,484.5,276.75,FALSE,FALSE,TRUE,TRUE,0,12,#N/A,46,#N/A,2.93460490463215,15.35,1,FALSE,FALSE,3,TRUE,1,FALSE,100,"Swvu.PLA1.","ACwvu.PLA1.",#N/A,FALSE,FALSE,0,0,0,0,2,"","",TRUE,TRUE,FALSE,FALSE,1,60,#N/A,#N/A,FALSE,FALSE,FALSE,FALSE,FALSE,FALSE,FALSE,9,65532,65532,FALSE,FALSE,TRUE,TRUE,TRUE}</definedName>
    <definedName name="_______LL2" hidden="1">{FALSE,FALSE,-1.25,-15.5,484.5,276.75,FALSE,FALSE,TRUE,TRUE,0,12,#N/A,46,#N/A,2.93460490463215,15.35,1,FALSE,FALSE,3,TRUE,1,FALSE,100,"Swvu.PLA1.","ACwvu.PLA1.",#N/A,FALSE,FALSE,0,0,0,0,2,"","",TRUE,TRUE,FALSE,FALSE,1,60,#N/A,#N/A,FALSE,FALSE,FALSE,FALSE,FALSE,FALSE,FALSE,9,65532,65532,FALSE,FALSE,TRUE,TRUE,TRUE}</definedName>
    <definedName name="_______SRT11" localSheetId="0" hidden="1">{"Minpmon",#N/A,FALSE,"Monthinput"}</definedName>
    <definedName name="_______SRT11" hidden="1">{"Minpmon",#N/A,FALSE,"Monthinput"}</definedName>
    <definedName name="______LL2" localSheetId="0" hidden="1">{FALSE,FALSE,-1.25,-15.5,484.5,276.75,FALSE,FALSE,TRUE,TRUE,0,12,#N/A,46,#N/A,2.93460490463215,15.35,1,FALSE,FALSE,3,TRUE,1,FALSE,100,"Swvu.PLA1.","ACwvu.PLA1.",#N/A,FALSE,FALSE,0,0,0,0,2,"","",TRUE,TRUE,FALSE,FALSE,1,60,#N/A,#N/A,FALSE,FALSE,FALSE,FALSE,FALSE,FALSE,FALSE,9,65532,65532,FALSE,FALSE,TRUE,TRUE,TRUE}</definedName>
    <definedName name="______LL2" hidden="1">{FALSE,FALSE,-1.25,-15.5,484.5,276.75,FALSE,FALSE,TRUE,TRUE,0,12,#N/A,46,#N/A,2.93460490463215,15.35,1,FALSE,FALSE,3,TRUE,1,FALSE,100,"Swvu.PLA1.","ACwvu.PLA1.",#N/A,FALSE,FALSE,0,0,0,0,2,"","",TRUE,TRUE,FALSE,FALSE,1,60,#N/A,#N/A,FALSE,FALSE,FALSE,FALSE,FALSE,FALSE,FALSE,9,65532,65532,FALSE,FALSE,TRUE,TRUE,TRUE}</definedName>
    <definedName name="______SRT11" localSheetId="0" hidden="1">{"Minpmon",#N/A,FALSE,"Monthinput"}</definedName>
    <definedName name="______SRT11" hidden="1">{"Minpmon",#N/A,FALSE,"Monthinput"}</definedName>
    <definedName name="_____LL2" localSheetId="0" hidden="1">{FALSE,FALSE,-1.25,-15.5,484.5,276.75,FALSE,FALSE,TRUE,TRUE,0,12,#N/A,46,#N/A,2.93460490463215,15.35,1,FALSE,FALSE,3,TRUE,1,FALSE,100,"Swvu.PLA1.","ACwvu.PLA1.",#N/A,FALSE,FALSE,0,0,0,0,2,"","",TRUE,TRUE,FALSE,FALSE,1,60,#N/A,#N/A,FALSE,FALSE,FALSE,FALSE,FALSE,FALSE,FALSE,9,65532,65532,FALSE,FALSE,TRUE,TRUE,TRUE}</definedName>
    <definedName name="_____LL2" hidden="1">{FALSE,FALSE,-1.25,-15.5,484.5,276.75,FALSE,FALSE,TRUE,TRUE,0,12,#N/A,46,#N/A,2.93460490463215,15.35,1,FALSE,FALSE,3,TRUE,1,FALSE,100,"Swvu.PLA1.","ACwvu.PLA1.",#N/A,FALSE,FALSE,0,0,0,0,2,"","",TRUE,TRUE,FALSE,FALSE,1,60,#N/A,#N/A,FALSE,FALSE,FALSE,FALSE,FALSE,FALSE,FALSE,9,65532,65532,FALSE,FALSE,TRUE,TRUE,TRUE}</definedName>
    <definedName name="_____SRT11" localSheetId="0" hidden="1">{"Minpmon",#N/A,FALSE,"Monthinput"}</definedName>
    <definedName name="_____SRT11" hidden="1">{"Minpmon",#N/A,FALSE,"Monthinput"}</definedName>
    <definedName name="____LL2" localSheetId="0" hidden="1">{FALSE,FALSE,-1.25,-15.5,484.5,276.75,FALSE,FALSE,TRUE,TRUE,0,12,#N/A,46,#N/A,2.93460490463215,15.35,1,FALSE,FALSE,3,TRUE,1,FALSE,100,"Swvu.PLA1.","ACwvu.PLA1.",#N/A,FALSE,FALSE,0,0,0,0,2,"","",TRUE,TRUE,FALSE,FALSE,1,60,#N/A,#N/A,FALSE,FALSE,FALSE,FALSE,FALSE,FALSE,FALSE,9,65532,65532,FALSE,FALSE,TRUE,TRUE,TRUE}</definedName>
    <definedName name="____LL2" hidden="1">{FALSE,FALSE,-1.25,-15.5,484.5,276.75,FALSE,FALSE,TRUE,TRUE,0,12,#N/A,46,#N/A,2.93460490463215,15.35,1,FALSE,FALSE,3,TRUE,1,FALSE,100,"Swvu.PLA1.","ACwvu.PLA1.",#N/A,FALSE,FALSE,0,0,0,0,2,"","",TRUE,TRUE,FALSE,FALSE,1,60,#N/A,#N/A,FALSE,FALSE,FALSE,FALSE,FALSE,FALSE,FALSE,9,65532,65532,FALSE,FALSE,TRUE,TRUE,TRUE}</definedName>
    <definedName name="____SRT11" localSheetId="0" hidden="1">{"Minpmon",#N/A,FALSE,"Monthinput"}</definedName>
    <definedName name="____SRT11" hidden="1">{"Minpmon",#N/A,FALSE,"Monthinput"}</definedName>
    <definedName name="___LL2" localSheetId="0" hidden="1">{FALSE,FALSE,-1.25,-15.5,484.5,276.75,FALSE,FALSE,TRUE,TRUE,0,12,#N/A,46,#N/A,2.93460490463215,15.35,1,FALSE,FALSE,3,TRUE,1,FALSE,100,"Swvu.PLA1.","ACwvu.PLA1.",#N/A,FALSE,FALSE,0,0,0,0,2,"","",TRUE,TRUE,FALSE,FALSE,1,60,#N/A,#N/A,FALSE,FALSE,FALSE,FALSE,FALSE,FALSE,FALSE,9,65532,65532,FALSE,FALSE,TRUE,TRUE,TRUE}</definedName>
    <definedName name="___LL2" hidden="1">{FALSE,FALSE,-1.25,-15.5,484.5,276.75,FALSE,FALSE,TRUE,TRUE,0,12,#N/A,46,#N/A,2.93460490463215,15.35,1,FALSE,FALSE,3,TRUE,1,FALSE,100,"Swvu.PLA1.","ACwvu.PLA1.",#N/A,FALSE,FALSE,0,0,0,0,2,"","",TRUE,TRUE,FALSE,FALSE,1,60,#N/A,#N/A,FALSE,FALSE,FALSE,FALSE,FALSE,FALSE,FALSE,9,65532,65532,FALSE,FALSE,TRUE,TRUE,TRUE}</definedName>
    <definedName name="___SRT11" localSheetId="0" hidden="1">{"Minpmon",#N/A,FALSE,"Monthinput"}</definedName>
    <definedName name="___SRT11" hidden="1">{"Minpmon",#N/A,FALSE,"Monthinput"}</definedName>
    <definedName name="__123Graph_A" localSheetId="0" hidden="1">#REF!</definedName>
    <definedName name="__123Graph_A" hidden="1">#REF!</definedName>
    <definedName name="__123Graph_AChart1" localSheetId="0" hidden="1">'[1]IN_Cable'!#REF!</definedName>
    <definedName name="__123Graph_AChart1" hidden="1">'[1]IN_Cable'!#REF!</definedName>
    <definedName name="__123Graph_AChart2" localSheetId="0" hidden="1">'[1]IN_Cable'!#REF!</definedName>
    <definedName name="__123Graph_AChart2" hidden="1">'[1]IN_Cable'!#REF!</definedName>
    <definedName name="__123Graph_AChart3" localSheetId="0" hidden="1">'[1]IN_Cable'!#REF!</definedName>
    <definedName name="__123Graph_AChart3" hidden="1">'[1]IN_Cable'!#REF!</definedName>
    <definedName name="__123Graph_AChart4" localSheetId="0" hidden="1">'[1]IN_Cable'!#REF!</definedName>
    <definedName name="__123Graph_AChart4" hidden="1">'[1]IN_Cable'!#REF!</definedName>
    <definedName name="__123Graph_AChart5" localSheetId="0" hidden="1">'[1]IN_Cable'!#REF!</definedName>
    <definedName name="__123Graph_AChart5" hidden="1">'[1]IN_Cable'!#REF!</definedName>
    <definedName name="__123Graph_AChart6" localSheetId="0" hidden="1">'[1]IN_Cable'!#REF!</definedName>
    <definedName name="__123Graph_AChart6" hidden="1">'[1]IN_Cable'!#REF!</definedName>
    <definedName name="__123Graph_AChart7" localSheetId="0" hidden="1">'[1]IN_Cable'!#REF!</definedName>
    <definedName name="__123Graph_AChart7" hidden="1">'[1]IN_Cable'!#REF!</definedName>
    <definedName name="__123Graph_ACurrent" localSheetId="0" hidden="1">'[1]IN_Cable'!#REF!</definedName>
    <definedName name="__123Graph_ACurrent" hidden="1">'[1]IN_Cable'!#REF!</definedName>
    <definedName name="__123Graph_ADEBT" localSheetId="0" hidden="1">#REF!</definedName>
    <definedName name="__123Graph_ADEBT" hidden="1">#REF!</definedName>
    <definedName name="__123Graph_ADIFFERENTIAL" localSheetId="0" hidden="1">'[2]TAB25b'!#REF!</definedName>
    <definedName name="__123Graph_ADIFFERENTIAL" hidden="1">'[2]TAB25b'!#REF!</definedName>
    <definedName name="__123Graph_AINTEREST" localSheetId="0" hidden="1">'[2]TAB25b'!#REF!</definedName>
    <definedName name="__123Graph_AINTEREST" hidden="1">'[2]TAB25b'!#REF!</definedName>
    <definedName name="__123Graph_ASPREAD" localSheetId="0" hidden="1">'[2]TAB25b'!#REF!</definedName>
    <definedName name="__123Graph_ASPREAD" hidden="1">'[2]TAB25b'!#REF!</definedName>
    <definedName name="__123Graph_B" localSheetId="0" hidden="1">'[3]C'!#REF!</definedName>
    <definedName name="__123Graph_B" hidden="1">'[3]C'!#REF!</definedName>
    <definedName name="__123Graph_BCurrent" localSheetId="0" hidden="1">'[4]G'!#REF!</definedName>
    <definedName name="__123Graph_BCurrent" hidden="1">'[4]G'!#REF!</definedName>
    <definedName name="__123Graph_BDEBT" localSheetId="0" hidden="1">#REF!</definedName>
    <definedName name="__123Graph_BDEBT" hidden="1">#REF!</definedName>
    <definedName name="__123Graph_BINTEREST" localSheetId="0" hidden="1">'[2]TAB25b'!#REF!</definedName>
    <definedName name="__123Graph_BINTEREST" hidden="1">'[2]TAB25b'!#REF!</definedName>
    <definedName name="__123Graph_C" localSheetId="0" hidden="1">'[3]C'!#REF!</definedName>
    <definedName name="__123Graph_C" hidden="1">'[3]C'!#REF!</definedName>
    <definedName name="__123Graph_D" hidden="1">'[5]shared data'!$B$7937:$C$7937</definedName>
    <definedName name="__123Graph_E" localSheetId="0" hidden="1">'[3]C'!#REF!</definedName>
    <definedName name="__123Graph_E" hidden="1">'[3]C'!#REF!</definedName>
    <definedName name="__123Graph_F" localSheetId="0" hidden="1">'[3]C'!#REF!</definedName>
    <definedName name="__123Graph_F" hidden="1">'[3]C'!#REF!</definedName>
    <definedName name="__123Graph_X" hidden="1">'[5]shared data'!$B$7901:$C$7901</definedName>
    <definedName name="__123Graph_XDIFFERENTIAL" localSheetId="0" hidden="1">'[2]TAB25b'!#REF!</definedName>
    <definedName name="__123Graph_XDIFFERENTIAL" hidden="1">'[2]TAB25b'!#REF!</definedName>
    <definedName name="__123Graph_XSPREAD" localSheetId="0" hidden="1">'[2]TAB25b'!#REF!</definedName>
    <definedName name="__123Graph_XSPREAD" hidden="1">'[2]TAB25b'!#REF!</definedName>
    <definedName name="__IntlFixup" hidden="1">TRUE</definedName>
    <definedName name="__LL2" localSheetId="0" hidden="1">{FALSE,FALSE,-1.25,-15.5,484.5,276.75,FALSE,FALSE,TRUE,TRUE,0,12,#N/A,46,#N/A,2.93460490463215,15.35,1,FALSE,FALSE,3,TRUE,1,FALSE,100,"Swvu.PLA1.","ACwvu.PLA1.",#N/A,FALSE,FALSE,0,0,0,0,2,"","",TRUE,TRUE,FALSE,FALSE,1,60,#N/A,#N/A,FALSE,FALSE,FALSE,FALSE,FALSE,FALSE,FALSE,9,65532,65532,FALSE,FALSE,TRUE,TRUE,TRUE}</definedName>
    <definedName name="__LL2" hidden="1">{FALSE,FALSE,-1.25,-15.5,484.5,276.75,FALSE,FALSE,TRUE,TRUE,0,12,#N/A,46,#N/A,2.93460490463215,15.35,1,FALSE,FALSE,3,TRUE,1,FALSE,100,"Swvu.PLA1.","ACwvu.PLA1.",#N/A,FALSE,FALSE,0,0,0,0,2,"","",TRUE,TRUE,FALSE,FALSE,1,60,#N/A,#N/A,FALSE,FALSE,FALSE,FALSE,FALSE,FALSE,FALSE,9,65532,65532,FALSE,FALSE,TRUE,TRUE,TRUE}</definedName>
    <definedName name="__SRT11" localSheetId="0" hidden="1">{"Minpmon",#N/A,FALSE,"Monthinput"}</definedName>
    <definedName name="__SRT11" hidden="1">{"Minpmon",#N/A,FALSE,"Monthinput"}</definedName>
    <definedName name="_1__123Graph_AChart_1A" localSheetId="0" hidden="1">'[6]Platts Jul-00'!#REF!</definedName>
    <definedName name="_1__123Graph_AChart_1A" hidden="1">'[6]Platts Jul-00'!#REF!</definedName>
    <definedName name="_11__123Graph_AFIG_D" localSheetId="0" hidden="1">#REF!</definedName>
    <definedName name="_11__123Graph_AFIG_D" hidden="1">#REF!</definedName>
    <definedName name="_12__123Graph_AIBA_IBRD" hidden="1">'[7]WB'!$Q$62:$AK$62</definedName>
    <definedName name="_16__123Graph_ATERMS_OF_TRADE" localSheetId="0" hidden="1">#REF!</definedName>
    <definedName name="_16__123Graph_ATERMS_OF_TRADE" hidden="1">#REF!</definedName>
    <definedName name="_17__123Graph_AWB_ADJ_PRJ" hidden="1">'[7]WB'!$Q$255:$AK$255</definedName>
    <definedName name="_19__123Graph_BCPI_ER_LOG" localSheetId="0" hidden="1">'[7]ER'!#REF!</definedName>
    <definedName name="_19__123Graph_BCPI_ER_LOG" hidden="1">'[7]ER'!#REF!</definedName>
    <definedName name="_2__123Graph_AChart_1A" localSheetId="0" hidden="1">'[8]Platts Jul-00'!#REF!</definedName>
    <definedName name="_2__123Graph_AChart_1A" hidden="1">'[8]Platts Jul-00'!#REF!</definedName>
    <definedName name="_2__123Graph_BChart_1A" localSheetId="0" hidden="1">'[6]Platts Jul-00'!#REF!</definedName>
    <definedName name="_2__123Graph_BChart_1A" hidden="1">'[6]Platts Jul-00'!#REF!</definedName>
    <definedName name="_20__123Graph_BIBA_IBRD" localSheetId="0" hidden="1">'[7]WB'!#REF!</definedName>
    <definedName name="_20__123Graph_BIBA_IBRD" hidden="1">'[7]WB'!#REF!</definedName>
    <definedName name="_24__123Graph_BTERMS_OF_TRADE" localSheetId="0" hidden="1">#REF!</definedName>
    <definedName name="_24__123Graph_BTERMS_OF_TRADE" hidden="1">#REF!</definedName>
    <definedName name="_25__123Graph_BWB_ADJ_PRJ" hidden="1">'[7]WB'!$Q$257:$AK$257</definedName>
    <definedName name="_29__123Graph_XFIG_D" localSheetId="0" hidden="1">#REF!</definedName>
    <definedName name="_29__123Graph_XFIG_D" hidden="1">#REF!</definedName>
    <definedName name="_3__123Graph_AChart_1A" localSheetId="0" hidden="1">'[8]Platts Jul-00'!#REF!</definedName>
    <definedName name="_3__123Graph_AChart_1A" hidden="1">'[8]Platts Jul-00'!#REF!</definedName>
    <definedName name="_30__123Graph_XREALEX_WAGE" localSheetId="0" hidden="1">'[9]PRIVATE'!#REF!</definedName>
    <definedName name="_30__123Graph_XREALEX_WAGE" hidden="1">'[9]PRIVATE'!#REF!</definedName>
    <definedName name="_34__123Graph_XTERMS_OF_TRADE" localSheetId="0" hidden="1">#REF!</definedName>
    <definedName name="_34__123Graph_XTERMS_OF_TRADE" hidden="1">#REF!</definedName>
    <definedName name="_4__123Graph_BChart_1A" localSheetId="0" hidden="1">'[8]Platts Jul-00'!#REF!</definedName>
    <definedName name="_4__123Graph_BChart_1A" hidden="1">'[8]Platts Jul-00'!#REF!</definedName>
    <definedName name="_6__123Graph_BChart_1A" localSheetId="0" hidden="1">'[8]Platts Jul-00'!#REF!</definedName>
    <definedName name="_6__123Graph_BChart_1A" hidden="1">'[8]Platts Jul-00'!#REF!</definedName>
    <definedName name="_7__123Graph_ACPI_ER_LOG" localSheetId="0" hidden="1">'[7]ER'!#REF!</definedName>
    <definedName name="_7__123Graph_ACPI_ER_LOG" hidden="1">'[7]ER'!#REF!</definedName>
    <definedName name="_Fill" localSheetId="0" hidden="1">#REF!</definedName>
    <definedName name="_Fill" hidden="1">#REF!</definedName>
    <definedName name="_Fill1" localSheetId="0" hidden="1">#REF!</definedName>
    <definedName name="_Fill1" hidden="1">#REF!</definedName>
    <definedName name="_xlnm._FilterDatabase" hidden="1">'[10]C'!$P$428:$T$428</definedName>
    <definedName name="_Key1" localSheetId="0" hidden="1">#REF!</definedName>
    <definedName name="_Key1" hidden="1">#REF!</definedName>
    <definedName name="_LL2" localSheetId="0" hidden="1">{FALSE,FALSE,-1.25,-15.5,484.5,276.75,FALSE,FALSE,TRUE,TRUE,0,12,#N/A,46,#N/A,2.93460490463215,15.35,1,FALSE,FALSE,3,TRUE,1,FALSE,100,"Swvu.PLA1.","ACwvu.PLA1.",#N/A,FALSE,FALSE,0,0,0,0,2,"","",TRUE,TRUE,FALSE,FALSE,1,60,#N/A,#N/A,FALSE,FALSE,FALSE,FALSE,FALSE,FALSE,FALSE,9,65532,65532,FALSE,FALSE,TRUE,TRUE,TRUE}</definedName>
    <definedName name="_LL2" hidden="1">{FALSE,FALSE,-1.25,-15.5,484.5,276.75,FALSE,FALSE,TRUE,TRUE,0,12,#N/A,46,#N/A,2.93460490463215,15.35,1,FALSE,FALSE,3,TRUE,1,FALSE,100,"Swvu.PLA1.","ACwvu.PLA1.",#N/A,FALSE,FALSE,0,0,0,0,2,"","",TRUE,TRUE,FALSE,FALSE,1,60,#N/A,#N/A,FALSE,FALSE,FALSE,FALSE,FALSE,FALSE,FALSE,9,65532,65532,FALSE,FALSE,TRUE,TRUE,TRUE}</definedName>
    <definedName name="_Order1" hidden="1">255</definedName>
    <definedName name="_Order2" hidden="1">255</definedName>
    <definedName name="_Parse_Out" localSheetId="0" hidden="1">#REF!</definedName>
    <definedName name="_Parse_Out" hidden="1">#REF!</definedName>
    <definedName name="_Regression_Int" hidden="1">1</definedName>
    <definedName name="_Regression_Out" hidden="1">'[10]C'!$AK$18:$AK$18</definedName>
    <definedName name="_Regression_X" hidden="1">'[10]C'!$AK$11:$AU$11</definedName>
    <definedName name="_Regression_Y" hidden="1">'[10]C'!$AK$10:$AU$10</definedName>
    <definedName name="_Sort" localSheetId="0" hidden="1">#REF!</definedName>
    <definedName name="_Sort" hidden="1">#REF!</definedName>
    <definedName name="_SRT11" localSheetId="0" hidden="1">{"Minpmon",#N/A,FALSE,"Monthinput"}</definedName>
    <definedName name="_SRT11" hidden="1">{"Minpmon",#N/A,FALSE,"Monthinput"}</definedName>
    <definedName name="_xlfn.AVERAGEIF" hidden="1">#NAME?</definedName>
    <definedName name="_xlfn.IFERROR" hidden="1">#NAME?</definedName>
    <definedName name="a" localSheetId="0" hidden="1">'[1]IN_Cable'!#REF!</definedName>
    <definedName name="a" hidden="1">'[1]IN_Cable'!#REF!</definedName>
    <definedName name="aa" localSheetId="0" hidden="1">{FALSE,FALSE,-1.25,-15.5,484.5,276.75,FALSE,FALSE,TRUE,TRUE,0,12,#N/A,46,#N/A,2.93460490463215,15.35,1,FALSE,FALSE,3,TRUE,1,FALSE,100,"Swvu.PLA1.","ACwvu.PLA1.",#N/A,FALSE,FALSE,0,0,0,0,2,"","",TRUE,TRUE,FALSE,FALSE,1,60,#N/A,#N/A,FALSE,FALSE,FALSE,FALSE,FALSE,FALSE,FALSE,9,65532,65532,FALSE,FALSE,TRUE,TRUE,TRUE}</definedName>
    <definedName name="aa" hidden="1">{FALSE,FALSE,-1.25,-15.5,484.5,276.75,FALSE,FALSE,TRUE,TRUE,0,12,#N/A,46,#N/A,2.93460490463215,15.35,1,FALSE,FALSE,3,TRUE,1,FALSE,100,"Swvu.PLA1.","ACwvu.PLA1.",#N/A,FALSE,FALSE,0,0,0,0,2,"","",TRUE,TRUE,FALSE,FALSE,1,60,#N/A,#N/A,FALSE,FALSE,FALSE,FALSE,FALSE,FALSE,FALSE,9,65532,65532,FALSE,FALSE,TRUE,TRUE,TRUE}</definedName>
    <definedName name="aaa" localSheetId="0" hidden="1">{"Riqfin97",#N/A,FALSE,"Tran";"Riqfinpro",#N/A,FALSE,"Tran"}</definedName>
    <definedName name="aaa" hidden="1">{"Riqfin97",#N/A,FALSE,"Tran";"Riqfinpro",#N/A,FALSE,"Tran"}</definedName>
    <definedName name="aaaaaaaa" localSheetId="0" hidden="1">'[1]IN_Cable'!#REF!</definedName>
    <definedName name="aaaaaaaa" hidden="1">'[1]IN_Cable'!#REF!</definedName>
    <definedName name="aaaaaaaaaaaaaaaaa" localSheetId="0" hidden="1">'[11]C Summary'!#REF!</definedName>
    <definedName name="aaaaaaaaaaaaaaaaa" hidden="1">'[11]C Summary'!#REF!</definedName>
    <definedName name="abu" localSheetId="0" hidden="1">{FALSE,FALSE,-1.25,-15.5,484.5,276.75,FALSE,FALSE,TRUE,TRUE,0,12,#N/A,46,#N/A,2.93460490463215,15.35,1,FALSE,FALSE,3,TRUE,1,FALSE,100,"Swvu.PLA1.","ACwvu.PLA1.",#N/A,FALSE,FALSE,0,0,0,0,2,"","",TRUE,TRUE,FALSE,FALSE,1,60,#N/A,#N/A,FALSE,FALSE,FALSE,FALSE,FALSE,FALSE,FALSE,9,65532,65532,FALSE,FALSE,TRUE,TRUE,TRUE}</definedName>
    <definedName name="abu" hidden="1">{FALSE,FALSE,-1.25,-15.5,484.5,276.75,FALSE,FALSE,TRUE,TRUE,0,12,#N/A,46,#N/A,2.93460490463215,15.35,1,FALSE,FALSE,3,TRUE,1,FALSE,100,"Swvu.PLA1.","ACwvu.PLA1.",#N/A,FALSE,FALSE,0,0,0,0,2,"","",TRUE,TRUE,FALSE,FALSE,1,60,#N/A,#N/A,FALSE,FALSE,FALSE,FALSE,FALSE,FALSE,FALSE,9,65532,65532,FALSE,FALSE,TRUE,TRUE,TRUE}</definedName>
    <definedName name="Actual">'[12]Soportes'!$M$2:$M$3</definedName>
    <definedName name="ACwvu.PLA1." localSheetId="0" hidden="1">'[13]COP FED'!#REF!</definedName>
    <definedName name="ACwvu.PLA1." hidden="1">'[13]COP FED'!#REF!</definedName>
    <definedName name="ACwvu.PLA2." hidden="1">'[13]COP FED'!$A$1:$N$49</definedName>
    <definedName name="ad" localSheetId="0" hidden="1">{"Riqfin97",#N/A,FALSE,"Tran";"Riqfinpro",#N/A,FALSE,"Tran"}</definedName>
    <definedName name="ad" hidden="1">{"Riqfin97",#N/A,FALSE,"Tran";"Riqfinpro",#N/A,FALSE,"Tran"}</definedName>
    <definedName name="af" localSheetId="0" hidden="1">{"Tab1",#N/A,FALSE,"P";"Tab2",#N/A,FALSE,"P"}</definedName>
    <definedName name="af" hidden="1">{"Tab1",#N/A,FALSE,"P";"Tab2",#N/A,FALSE,"P"}</definedName>
    <definedName name="ag" localSheetId="0" hidden="1">{"Tab1",#N/A,FALSE,"P";"Tab2",#N/A,FALSE,"P"}</definedName>
    <definedName name="ag" hidden="1">{"Tab1",#N/A,FALSE,"P";"Tab2",#N/A,FALSE,"P"}</definedName>
    <definedName name="ah" localSheetId="0" hidden="1">{"Riqfin97",#N/A,FALSE,"Tran";"Riqfinpro",#N/A,FALSE,"Tran"}</definedName>
    <definedName name="ah" hidden="1">{"Riqfin97",#N/A,FALSE,"Tran";"Riqfinpro",#N/A,FALSE,"Tran"}</definedName>
    <definedName name="aj" localSheetId="0" hidden="1">{"Riqfin97",#N/A,FALSE,"Tran";"Riqfinpro",#N/A,FALSE,"Tran"}</definedName>
    <definedName name="aj" hidden="1">{"Riqfin97",#N/A,FALSE,"Tran";"Riqfinpro",#N/A,FALSE,"Tran"}</definedName>
    <definedName name="al" localSheetId="0" hidden="1">{"Riqfin97",#N/A,FALSE,"Tran";"Riqfinpro",#N/A,FALSE,"Tran"}</definedName>
    <definedName name="al" hidden="1">{"Riqfin97",#N/A,FALSE,"Tran";"Riqfinpro",#N/A,FALSE,"Tran"}</definedName>
    <definedName name="ana" localSheetId="0" hidden="1">'[14]J(Priv.Cap)'!#REF!</definedName>
    <definedName name="ana" hidden="1">'[14]J(Priv.Cap)'!#REF!</definedName>
    <definedName name="Andres" localSheetId="0" hidden="1">{"'Sheet1'!$A$1:$F$99"}</definedName>
    <definedName name="Andres" hidden="1">{"'Sheet1'!$A$1:$F$99"}</definedName>
    <definedName name="as" localSheetId="0" hidden="1">{"Minpmon",#N/A,FALSE,"Monthinput"}</definedName>
    <definedName name="as" hidden="1">{"Minpmon",#N/A,FALSE,"Monthinput"}</definedName>
    <definedName name="AS2DocOpenMode" hidden="1">"AS2DocumentEdit"</definedName>
    <definedName name="bb" localSheetId="0" hidden="1">{"Riqfin97",#N/A,FALSE,"Tran";"Riqfinpro",#N/A,FALSE,"Tran"}</definedName>
    <definedName name="bb" hidden="1">{"Riqfin97",#N/A,FALSE,"Tran";"Riqfinpro",#N/A,FALSE,"Tran"}</definedName>
    <definedName name="bbbb" localSheetId="0" hidden="1">{"Minpmon",#N/A,FALSE,"Monthinput"}</definedName>
    <definedName name="bbbb" hidden="1">{"Minpmon",#N/A,FALSE,"Monthinput"}</definedName>
    <definedName name="bbbbbbbbbbbbb" localSheetId="0" hidden="1">{"Tab1",#N/A,FALSE,"P";"Tab2",#N/A,FALSE,"P"}</definedName>
    <definedName name="bbbbbbbbbbbbb" hidden="1">{"Tab1",#N/A,FALSE,"P";"Tab2",#N/A,FALSE,"P"}</definedName>
    <definedName name="BLPH1" hidden="1">'[15]Ex rate bloom'!$A$4</definedName>
    <definedName name="BLPH2" hidden="1">'[15]Ex rate bloom'!$D$4</definedName>
    <definedName name="BLPH3" hidden="1">'[15]Ex rate bloom'!$G$4</definedName>
    <definedName name="BLPH4" hidden="1">'[15]Ex rate bloom'!$J$4</definedName>
    <definedName name="BLPH5" hidden="1">'[15]Ex rate bloom'!$M$4</definedName>
    <definedName name="BLPH6" hidden="1">'[15]Ex rate bloom'!$P$4</definedName>
    <definedName name="BLPH7" hidden="1">'[15]Ex rate bloom'!$S$4</definedName>
    <definedName name="BLPH8" hidden="1">'[15]Ex rate bloom'!$V$4</definedName>
    <definedName name="caja" localSheetId="0" hidden="1">{FALSE,FALSE,-1.25,-15.5,484.5,276.75,FALSE,FALSE,TRUE,TRUE,0,12,#N/A,46,#N/A,2.93460490463215,15.35,1,FALSE,FALSE,3,TRUE,1,FALSE,100,"Swvu.PLA1.","ACwvu.PLA1.",#N/A,FALSE,FALSE,0,0,0,0,2,"","",TRUE,TRUE,FALSE,FALSE,1,60,#N/A,#N/A,FALSE,FALSE,FALSE,FALSE,FALSE,FALSE,FALSE,9,65532,65532,FALSE,FALSE,TRUE,TRUE,TRUE}</definedName>
    <definedName name="caja" hidden="1">{FALSE,FALSE,-1.25,-15.5,484.5,276.75,FALSE,FALSE,TRUE,TRUE,0,12,#N/A,46,#N/A,2.93460490463215,15.35,1,FALSE,FALSE,3,TRUE,1,FALSE,100,"Swvu.PLA1.","ACwvu.PLA1.",#N/A,FALSE,FALSE,0,0,0,0,2,"","",TRUE,TRUE,FALSE,FALSE,1,60,#N/A,#N/A,FALSE,FALSE,FALSE,FALSE,FALSE,FALSE,FALSE,9,65532,65532,FALSE,FALSE,TRUE,TRUE,TRUE}</definedName>
    <definedName name="Caja1" localSheetId="0" hidden="1">{FALSE,FALSE,-1.25,-15.5,484.5,276.75,FALSE,FALSE,TRUE,TRUE,0,12,#N/A,46,#N/A,2.93460490463215,15.35,1,FALSE,FALSE,3,TRUE,1,FALSE,100,"Swvu.PLA1.","ACwvu.PLA1.",#N/A,FALSE,FALSE,0,0,0,0,2,"","",TRUE,TRUE,FALSE,FALSE,1,60,#N/A,#N/A,FALSE,FALSE,FALSE,FALSE,FALSE,FALSE,FALSE,9,65532,65532,FALSE,FALSE,TRUE,TRUE,TRUE}</definedName>
    <definedName name="Caja1" hidden="1">{FALSE,FALSE,-1.25,-15.5,484.5,276.75,FALSE,FALSE,TRUE,TRUE,0,12,#N/A,46,#N/A,2.93460490463215,15.35,1,FALSE,FALSE,3,TRUE,1,FALSE,100,"Swvu.PLA1.","ACwvu.PLA1.",#N/A,FALSE,FALSE,0,0,0,0,2,"","",TRUE,TRUE,FALSE,FALSE,1,60,#N/A,#N/A,FALSE,FALSE,FALSE,FALSE,FALSE,FALSE,FALSE,9,65532,65532,FALSE,FALSE,TRUE,TRUE,TRUE}</definedName>
    <definedName name="caja2" localSheetId="0" hidden="1">{FALSE,FALSE,-1.25,-15.5,484.5,276.75,FALSE,FALSE,TRUE,TRUE,0,12,#N/A,46,#N/A,2.93460490463215,15.35,1,FALSE,FALSE,3,TRUE,1,FALSE,100,"Swvu.PLA1.","ACwvu.PLA1.",#N/A,FALSE,FALSE,0,0,0,0,2,"","",TRUE,TRUE,FALSE,FALSE,1,60,#N/A,#N/A,FALSE,FALSE,FALSE,FALSE,FALSE,FALSE,FALSE,9,65532,65532,FALSE,FALSE,TRUE,TRUE,TRUE}</definedName>
    <definedName name="caja2" hidden="1">{FALSE,FALSE,-1.25,-15.5,484.5,276.75,FALSE,FALSE,TRUE,TRUE,0,12,#N/A,46,#N/A,2.93460490463215,15.35,1,FALSE,FALSE,3,TRUE,1,FALSE,100,"Swvu.PLA1.","ACwvu.PLA1.",#N/A,FALSE,FALSE,0,0,0,0,2,"","",TRUE,TRUE,FALSE,FALSE,1,60,#N/A,#N/A,FALSE,FALSE,FALSE,FALSE,FALSE,FALSE,FALSE,9,65532,65532,FALSE,FALSE,TRUE,TRUE,TRUE}</definedName>
    <definedName name="caja3" localSheetId="0" hidden="1">{FALSE,FALSE,-1.25,-15.5,484.5,276.75,FALSE,FALSE,TRUE,TRUE,0,12,#N/A,46,#N/A,2.93460490463215,15.35,1,FALSE,FALSE,3,TRUE,1,FALSE,100,"Swvu.PLA1.","ACwvu.PLA1.",#N/A,FALSE,FALSE,0,0,0,0,2,"","",TRUE,TRUE,FALSE,FALSE,1,60,#N/A,#N/A,FALSE,FALSE,FALSE,FALSE,FALSE,FALSE,FALSE,9,65532,65532,FALSE,FALSE,TRUE,TRUE,TRUE}</definedName>
    <definedName name="caja3" hidden="1">{FALSE,FALSE,-1.25,-15.5,484.5,276.75,FALSE,FALSE,TRUE,TRUE,0,12,#N/A,46,#N/A,2.93460490463215,15.35,1,FALSE,FALSE,3,TRUE,1,FALSE,100,"Swvu.PLA1.","ACwvu.PLA1.",#N/A,FALSE,FALSE,0,0,0,0,2,"","",TRUE,TRUE,FALSE,FALSE,1,60,#N/A,#N/A,FALSE,FALSE,FALSE,FALSE,FALSE,FALSE,FALSE,9,65532,65532,FALSE,FALSE,TRUE,TRUE,TRUE}</definedName>
    <definedName name="Caratula" localSheetId="0" hidden="1">{"'Sheet1'!$A$1:$F$99"}</definedName>
    <definedName name="Caratula" hidden="1">{"'Sheet1'!$A$1:$F$99"}</definedName>
    <definedName name="cc" localSheetId="0" hidden="1">{"Riqfin97",#N/A,FALSE,"Tran";"Riqfinpro",#N/A,FALSE,"Tran"}</definedName>
    <definedName name="cc" hidden="1">{"Riqfin97",#N/A,FALSE,"Tran";"Riqfinpro",#N/A,FALSE,"Tran"}</definedName>
    <definedName name="ccc" localSheetId="0" hidden="1">{"Riqfin97",#N/A,FALSE,"Tran";"Riqfinpro",#N/A,FALSE,"Tran"}</definedName>
    <definedName name="ccc" hidden="1">{"Riqfin97",#N/A,FALSE,"Tran";"Riqfinpro",#N/A,FALSE,"Tran"}</definedName>
    <definedName name="ccccc" localSheetId="0" hidden="1">{"Minpmon",#N/A,FALSE,"Monthinput"}</definedName>
    <definedName name="ccccc" hidden="1">{"Minpmon",#N/A,FALSE,"Monthinput"}</definedName>
    <definedName name="cccccccccccccc" localSheetId="0" hidden="1">{"Tab1",#N/A,FALSE,"P";"Tab2",#N/A,FALSE,"P"}</definedName>
    <definedName name="cccccccccccccc" hidden="1">{"Tab1",#N/A,FALSE,"P";"Tab2",#N/A,FALSE,"P"}</definedName>
    <definedName name="cccm" localSheetId="0" hidden="1">{"Riqfin97",#N/A,FALSE,"Tran";"Riqfinpro",#N/A,FALSE,"Tran"}</definedName>
    <definedName name="cccm" hidden="1">{"Riqfin97",#N/A,FALSE,"Tran";"Riqfinpro",#N/A,FALSE,"Tran"}</definedName>
    <definedName name="cp" localSheetId="0" hidden="1">'[11]C Summary'!#REF!</definedName>
    <definedName name="cp" hidden="1">'[11]C Summary'!#REF!</definedName>
    <definedName name="dd" localSheetId="0" hidden="1">{"Riqfin97",#N/A,FALSE,"Tran";"Riqfinpro",#N/A,FALSE,"Tran"}</definedName>
    <definedName name="dd" hidden="1">{"Riqfin97",#N/A,FALSE,"Tran";"Riqfinpro",#N/A,FALSE,"Tran"}</definedName>
    <definedName name="dddd" localSheetId="0" hidden="1">{"Minpmon",#N/A,FALSE,"Monthinput"}</definedName>
    <definedName name="dddd" hidden="1">{"Minpmon",#N/A,FALSE,"Monthinput"}</definedName>
    <definedName name="dddddd" localSheetId="0" hidden="1">{"Tab1",#N/A,FALSE,"P";"Tab2",#N/A,FALSE,"P"}</definedName>
    <definedName name="dddddd" hidden="1">{"Tab1",#N/A,FALSE,"P";"Tab2",#N/A,FALSE,"P"}</definedName>
    <definedName name="der" localSheetId="0" hidden="1">{"Tab1",#N/A,FALSE,"P";"Tab2",#N/A,FALSE,"P"}</definedName>
    <definedName name="der" hidden="1">{"Tab1",#N/A,FALSE,"P";"Tab2",#N/A,FALSE,"P"}</definedName>
    <definedName name="dfdf" localSheetId="0" hidden="1">{#N/A,#N/A,FALSE,"slvsrtb1";#N/A,#N/A,FALSE,"slvsrtb2";#N/A,#N/A,FALSE,"slvsrtb3";#N/A,#N/A,FALSE,"slvsrtb4";#N/A,#N/A,FALSE,"slvsrtb5";#N/A,#N/A,FALSE,"slvsrtb6";#N/A,#N/A,FALSE,"slvsrtb7";#N/A,#N/A,FALSE,"slvsrtb8";#N/A,#N/A,FALSE,"slvsrtb9";#N/A,#N/A,FALSE,"slvsrtb10";#N/A,#N/A,FALSE,"slvsrtb12"}</definedName>
    <definedName name="dfdf" hidden="1">{#N/A,#N/A,FALSE,"slvsrtb1";#N/A,#N/A,FALSE,"slvsrtb2";#N/A,#N/A,FALSE,"slvsrtb3";#N/A,#N/A,FALSE,"slvsrtb4";#N/A,#N/A,FALSE,"slvsrtb5";#N/A,#N/A,FALSE,"slvsrtb6";#N/A,#N/A,FALSE,"slvsrtb7";#N/A,#N/A,FALSE,"slvsrtb8";#N/A,#N/A,FALSE,"slvsrtb9";#N/A,#N/A,FALSE,"slvsrtb10";#N/A,#N/A,FALSE,"slvsrtb12"}</definedName>
    <definedName name="dm" localSheetId="0" hidden="1">{"'Sheet1'!$A$1:$F$99"}</definedName>
    <definedName name="dm" hidden="1">{"'Sheet1'!$A$1:$F$99"}</definedName>
    <definedName name="drd" localSheetId="0" hidden="1">{FALSE,FALSE,-1.25,-15.5,484.5,276.75,FALSE,FALSE,TRUE,TRUE,0,12,#N/A,46,#N/A,2.93460490463215,15.35,1,FALSE,FALSE,3,TRUE,1,FALSE,100,"Swvu.PLA1.","ACwvu.PLA1.",#N/A,FALSE,FALSE,0,0,0,0,2,"","",TRUE,TRUE,FALSE,FALSE,1,60,#N/A,#N/A,FALSE,FALSE,FALSE,FALSE,FALSE,FALSE,FALSE,9,65532,65532,FALSE,FALSE,TRUE,TRUE,TRUE}</definedName>
    <definedName name="drd" hidden="1">{FALSE,FALSE,-1.25,-15.5,484.5,276.75,FALSE,FALSE,TRUE,TRUE,0,12,#N/A,46,#N/A,2.93460490463215,15.35,1,FALSE,FALSE,3,TRUE,1,FALSE,100,"Swvu.PLA1.","ACwvu.PLA1.",#N/A,FALSE,FALSE,0,0,0,0,2,"","",TRUE,TRUE,FALSE,FALSE,1,60,#N/A,#N/A,FALSE,FALSE,FALSE,FALSE,FALSE,FALSE,FALSE,9,65532,65532,FALSE,FALSE,TRUE,TRUE,TRUE}</definedName>
    <definedName name="edd" localSheetId="0" hidden="1">{#N/A,#N/A,TRUE,"RESULTS";#N/A,#N/A,TRUE,"REV REQUIRE";#N/A,#N/A,TRUE,"RATEBASE";#N/A,#N/A,TRUE,"LEVELIZED"}</definedName>
    <definedName name="edd" hidden="1">{#N/A,#N/A,TRUE,"RESULTS";#N/A,#N/A,TRUE,"REV REQUIRE";#N/A,#N/A,TRUE,"RATEBASE";#N/A,#N/A,TRUE,"LEVELIZED"}</definedName>
    <definedName name="edr" localSheetId="0" hidden="1">{"Riqfin97",#N/A,FALSE,"Tran";"Riqfinpro",#N/A,FALSE,"Tran"}</definedName>
    <definedName name="edr" hidden="1">{"Riqfin97",#N/A,FALSE,"Tran";"Riqfinpro",#N/A,FALSE,"Tran"}</definedName>
    <definedName name="ee" localSheetId="0" hidden="1">{"Tab1",#N/A,FALSE,"P";"Tab2",#N/A,FALSE,"P"}</definedName>
    <definedName name="ee" hidden="1">{"Tab1",#N/A,FALSE,"P";"Tab2",#N/A,FALSE,"P"}</definedName>
    <definedName name="eee" localSheetId="0" hidden="1">{"Tab1",#N/A,FALSE,"P";"Tab2",#N/A,FALSE,"P"}</definedName>
    <definedName name="eee" hidden="1">{"Tab1",#N/A,FALSE,"P";"Tab2",#N/A,FALSE,"P"}</definedName>
    <definedName name="eeee" localSheetId="0" hidden="1">{"Riqfin97",#N/A,FALSE,"Tran";"Riqfinpro",#N/A,FALSE,"Tran"}</definedName>
    <definedName name="eeee" hidden="1">{"Riqfin97",#N/A,FALSE,"Tran";"Riqfinpro",#N/A,FALSE,"Tran"}</definedName>
    <definedName name="eeeee" localSheetId="0" hidden="1">{"Riqfin97",#N/A,FALSE,"Tran";"Riqfinpro",#N/A,FALSE,"Tran"}</definedName>
    <definedName name="eeeee" hidden="1">{"Riqfin97",#N/A,FALSE,"Tran";"Riqfinpro",#N/A,FALSE,"Tran"}</definedName>
    <definedName name="eeeeeee" localSheetId="0" hidden="1">{"Riqfin97",#N/A,FALSE,"Tran";"Riqfinpro",#N/A,FALSE,"Tran"}</definedName>
    <definedName name="eeeeeee" hidden="1">{"Riqfin97",#N/A,FALSE,"Tran";"Riqfinpro",#N/A,FALSE,"Tran"}</definedName>
    <definedName name="ergferger" localSheetId="0" hidden="1">{"Main Economic Indicators",#N/A,FALSE,"C"}</definedName>
    <definedName name="ergferger" hidden="1">{"Main Economic Indicators",#N/A,FALSE,"C"}</definedName>
    <definedName name="ert" localSheetId="0" hidden="1">{"Minpmon",#N/A,FALSE,"Monthinput"}</definedName>
    <definedName name="ert" hidden="1">{"Minpmon",#N/A,FALSE,"Monthinput"}</definedName>
    <definedName name="esa" localSheetId="0" hidden="1">{#N/A,#N/A,TRUE,"RESULTS";#N/A,#N/A,TRUE,"REV REQUIRE";#N/A,#N/A,TRUE,"RATEBASE";#N/A,#N/A,TRUE,"LEVELIZED"}</definedName>
    <definedName name="esa" hidden="1">{#N/A,#N/A,TRUE,"RESULTS";#N/A,#N/A,TRUE,"REV REQUIRE";#N/A,#N/A,TRUE,"RATEBASE";#N/A,#N/A,TRUE,"LEVELIZED"}</definedName>
    <definedName name="estuardo" localSheetId="0" hidden="1">{#N/A,#N/A,FALSE,"DATOS";#N/A,#N/A,FALSE,"RESUMEN";#N/A,#N/A,FALSE,"INVERS"}</definedName>
    <definedName name="estuardo" hidden="1">{#N/A,#N/A,FALSE,"DATOS";#N/A,#N/A,FALSE,"RESUMEN";#N/A,#N/A,FALSE,"INVERS"}</definedName>
    <definedName name="estuardonorte" localSheetId="0" hidden="1">{#N/A,#N/A,FALSE,"DATOS";#N/A,#N/A,FALSE,"RESUMEN";#N/A,#N/A,FALSE,"INVERS"}</definedName>
    <definedName name="estuardonorte" hidden="1">{#N/A,#N/A,FALSE,"DATOS";#N/A,#N/A,FALSE,"RESUMEN";#N/A,#N/A,FALSE,"INVERS"}</definedName>
    <definedName name="fd" localSheetId="0" hidden="1">{"'Sheet1'!$A$1:$F$99"}</definedName>
    <definedName name="fd" hidden="1">{"'Sheet1'!$A$1:$F$99"}</definedName>
    <definedName name="fed" localSheetId="0" hidden="1">{"Riqfin97",#N/A,FALSE,"Tran";"Riqfinpro",#N/A,FALSE,"Tran"}</definedName>
    <definedName name="fed" hidden="1">{"Riqfin97",#N/A,FALSE,"Tran";"Riqfinpro",#N/A,FALSE,"Tran"}</definedName>
    <definedName name="fer" localSheetId="0" hidden="1">{"Riqfin97",#N/A,FALSE,"Tran";"Riqfinpro",#N/A,FALSE,"Tran"}</definedName>
    <definedName name="fer" hidden="1">{"Riqfin97",#N/A,FALSE,"Tran";"Riqfinpro",#N/A,FALSE,"Tran"}</definedName>
    <definedName name="fff" localSheetId="0" hidden="1">{"Tab1",#N/A,FALSE,"P";"Tab2",#N/A,FALSE,"P"}</definedName>
    <definedName name="fff" hidden="1">{"Tab1",#N/A,FALSE,"P";"Tab2",#N/A,FALSE,"P"}</definedName>
    <definedName name="ffff" localSheetId="0" hidden="1">{"Riqfin97",#N/A,FALSE,"Tran";"Riqfinpro",#N/A,FALSE,"Tran"}</definedName>
    <definedName name="ffff" hidden="1">{"Riqfin97",#N/A,FALSE,"Tran";"Riqfinpro",#N/A,FALSE,"Tran"}</definedName>
    <definedName name="ffffff" localSheetId="0" hidden="1">{"Tab1",#N/A,FALSE,"P";"Tab2",#N/A,FALSE,"P"}</definedName>
    <definedName name="ffffff" hidden="1">{"Tab1",#N/A,FALSE,"P";"Tab2",#N/A,FALSE,"P"}</definedName>
    <definedName name="fffffff" localSheetId="0" hidden="1">{"Minpmon",#N/A,FALSE,"Monthinput"}</definedName>
    <definedName name="fffffff" hidden="1">{"Minpmon",#N/A,FALSE,"Monthinput"}</definedName>
    <definedName name="ffffffffffffff" localSheetId="0" hidden="1">{"Riqfin97",#N/A,FALSE,"Tran";"Riqfinpro",#N/A,FALSE,"Tran"}</definedName>
    <definedName name="ffffffffffffff" hidden="1">{"Riqfin97",#N/A,FALSE,"Tran";"Riqfinpro",#N/A,FALSE,"Tran"}</definedName>
    <definedName name="fgf" localSheetId="0" hidden="1">{"Riqfin97",#N/A,FALSE,"Tran";"Riqfinpro",#N/A,FALSE,"Tran"}</definedName>
    <definedName name="fgf" hidden="1">{"Riqfin97",#N/A,FALSE,"Tran";"Riqfinpro",#N/A,FALSE,"Tran"}</definedName>
    <definedName name="Financing" localSheetId="0" hidden="1">{"Tab1",#N/A,FALSE,"P";"Tab2",#N/A,FALSE,"P"}</definedName>
    <definedName name="Financing" hidden="1">{"Tab1",#N/A,FALSE,"P";"Tab2",#N/A,FALSE,"P"}</definedName>
    <definedName name="fjfj" localSheetId="0" hidden="1">{"'Sheet1'!$A$1:$F$99"}</definedName>
    <definedName name="fjfj" hidden="1">{"'Sheet1'!$A$1:$F$99"}</definedName>
    <definedName name="fre" localSheetId="0" hidden="1">{"Tab1",#N/A,FALSE,"P";"Tab2",#N/A,FALSE,"P"}</definedName>
    <definedName name="fre" hidden="1">{"Tab1",#N/A,FALSE,"P";"Tab2",#N/A,FALSE,"P"}</definedName>
    <definedName name="ftr" localSheetId="0" hidden="1">{"Riqfin97",#N/A,FALSE,"Tran";"Riqfinpro",#N/A,FALSE,"Tran"}</definedName>
    <definedName name="ftr" hidden="1">{"Riqfin97",#N/A,FALSE,"Tran";"Riqfinpro",#N/A,FALSE,"Tran"}</definedName>
    <definedName name="fty" localSheetId="0" hidden="1">{"Riqfin97",#N/A,FALSE,"Tran";"Riqfinpro",#N/A,FALSE,"Tran"}</definedName>
    <definedName name="fty" hidden="1">{"Riqfin97",#N/A,FALSE,"Tran";"Riqfinpro",#N/A,FALSE,"Tran"}</definedName>
    <definedName name="gf" localSheetId="0" hidden="1">{"'Sheet1'!$A$1:$F$99"}</definedName>
    <definedName name="gf" hidden="1">{"'Sheet1'!$A$1:$F$99"}</definedName>
    <definedName name="ggg" localSheetId="0" hidden="1">{"Riqfin97",#N/A,FALSE,"Tran";"Riqfinpro",#N/A,FALSE,"Tran"}</definedName>
    <definedName name="ggg" hidden="1">{"Riqfin97",#N/A,FALSE,"Tran";"Riqfinpro",#N/A,FALSE,"Tran"}</definedName>
    <definedName name="gggg" localSheetId="0" hidden="1">{"bop94-99",#N/A,FALSE,"BOP";"bgdp94-99",#N/A,FALSE,"BOPGDP";"exp94-99",#N/A,FALSE,"EXP";"imp94-99",#N/A,FALSE,"IMP";"tt9499",#N/A,FALSE,"TT";"ss94-99",#N/A,FALSE,"SERV";"tran94-99",#N/A,FALSE,"TRAN";"dis95-98",#N/A,FALSE,"DISB";"amor94-99",#N/A,FALSE,"AMOR";"int94-98",#N/A,FALSE,"INT";"debt94-99",#N/A,FALSE,"DEBT"}</definedName>
    <definedName name="gggg" hidden="1">{"bop94-99",#N/A,FALSE,"BOP";"bgdp94-99",#N/A,FALSE,"BOPGDP";"exp94-99",#N/A,FALSE,"EXP";"imp94-99",#N/A,FALSE,"IMP";"tt9499",#N/A,FALSE,"TT";"ss94-99",#N/A,FALSE,"SERV";"tran94-99",#N/A,FALSE,"TRAN";"dis95-98",#N/A,FALSE,"DISB";"amor94-99",#N/A,FALSE,"AMOR";"int94-98",#N/A,FALSE,"INT";"debt94-99",#N/A,FALSE,"DEBT"}</definedName>
    <definedName name="ggggg" localSheetId="0" hidden="1">'[16]J(Priv.Cap)'!#REF!</definedName>
    <definedName name="ggggg" hidden="1">'[16]J(Priv.Cap)'!#REF!</definedName>
    <definedName name="ght" localSheetId="0" hidden="1">{"Tab1",#N/A,FALSE,"P";"Tab2",#N/A,FALSE,"P"}</definedName>
    <definedName name="ght" hidden="1">{"Tab1",#N/A,FALSE,"P";"Tab2",#N/A,FALSE,"P"}</definedName>
    <definedName name="gre" localSheetId="0" hidden="1">{"Riqfin97",#N/A,FALSE,"Tran";"Riqfinpro",#N/A,FALSE,"Tran"}</definedName>
    <definedName name="gre" hidden="1">{"Riqfin97",#N/A,FALSE,"Tran";"Riqfinpro",#N/A,FALSE,"Tran"}</definedName>
    <definedName name="gyu" localSheetId="0" hidden="1">{"Tab1",#N/A,FALSE,"P";"Tab2",#N/A,FALSE,"P"}</definedName>
    <definedName name="gyu" hidden="1">{"Tab1",#N/A,FALSE,"P";"Tab2",#N/A,FALSE,"P"}</definedName>
    <definedName name="hg" localSheetId="0" hidden="1">{#N/A,#N/A,TRUE,"RESULTS";#N/A,#N/A,TRUE,"REV REQUIRE";#N/A,#N/A,TRUE,"RATEBASE";#N/A,#N/A,TRUE,"LEVELIZED"}</definedName>
    <definedName name="hg" hidden="1">{#N/A,#N/A,TRUE,"RESULTS";#N/A,#N/A,TRUE,"REV REQUIRE";#N/A,#N/A,TRUE,"RATEBASE";#N/A,#N/A,TRUE,"LEVELIZED"}</definedName>
    <definedName name="hh" localSheetId="0" hidden="1">{#N/A,#N/A,FALSE,"Aging Summary";#N/A,#N/A,FALSE,"Ratio Analysis";#N/A,#N/A,FALSE,"Test 120 Day Accts";#N/A,#N/A,FALSE,"Tickmarks"}</definedName>
    <definedName name="hh" hidden="1">{#N/A,#N/A,FALSE,"Aging Summary";#N/A,#N/A,FALSE,"Ratio Analysis";#N/A,#N/A,FALSE,"Test 120 Day Accts";#N/A,#N/A,FALSE,"Tickmarks"}</definedName>
    <definedName name="hhh" localSheetId="0" hidden="1">'[17]J(Priv.Cap)'!#REF!</definedName>
    <definedName name="hhh" hidden="1">'[17]J(Priv.Cap)'!#REF!</definedName>
    <definedName name="hhhhh" localSheetId="0" hidden="1">{"Tab1",#N/A,FALSE,"P";"Tab2",#N/A,FALSE,"P"}</definedName>
    <definedName name="hhhhh" hidden="1">{"Tab1",#N/A,FALSE,"P";"Tab2",#N/A,FALSE,"P"}</definedName>
    <definedName name="hhhhhh" localSheetId="0" hidden="1">{"bop94-99",#N/A,FALSE,"BOP";"bgdp94-99",#N/A,FALSE,"BOPGDP";"exp94-99",#N/A,FALSE,"EXP";"imp94-99",#N/A,FALSE,"IMP";"tt9499",#N/A,FALSE,"TT";"ss94-99",#N/A,FALSE,"SERV";"tran94-99",#N/A,FALSE,"TRAN";"dis95-98",#N/A,FALSE,"DISB";"amor94-99",#N/A,FALSE,"AMOR";"int94-98",#N/A,FALSE,"INT";"debt94-99",#N/A,FALSE,"DEBT"}</definedName>
    <definedName name="hhhhhh" hidden="1">{"bop94-99",#N/A,FALSE,"BOP";"bgdp94-99",#N/A,FALSE,"BOPGDP";"exp94-99",#N/A,FALSE,"EXP";"imp94-99",#N/A,FALSE,"IMP";"tt9499",#N/A,FALSE,"TT";"ss94-99",#N/A,FALSE,"SERV";"tran94-99",#N/A,FALSE,"TRAN";"dis95-98",#N/A,FALSE,"DISB";"amor94-99",#N/A,FALSE,"AMOR";"int94-98",#N/A,FALSE,"INT";"debt94-99",#N/A,FALSE,"DEBT"}</definedName>
    <definedName name="hio" localSheetId="0" hidden="1">{"Tab1",#N/A,FALSE,"P";"Tab2",#N/A,FALSE,"P"}</definedName>
    <definedName name="hio" hidden="1">{"Tab1",#N/A,FALSE,"P";"Tab2",#N/A,FALSE,"P"}</definedName>
    <definedName name="hpu" localSheetId="0" hidden="1">{"Tab1",#N/A,FALSE,"P";"Tab2",#N/A,FALSE,"P"}</definedName>
    <definedName name="hpu" hidden="1">{"Tab1",#N/A,FALSE,"P";"Tab2",#N/A,FALSE,"P"}</definedName>
    <definedName name="HTML_CodePage" hidden="1">1252</definedName>
    <definedName name="HTML_Control" localSheetId="0" hidden="1">{"'Sheet1'!$A$1:$F$99"}</definedName>
    <definedName name="HTML_Control" hidden="1">{"'Sheet1'!$A$1:$F$99"}</definedName>
    <definedName name="HTML_Description" hidden="1">""</definedName>
    <definedName name="HTML_Email" hidden="1">""</definedName>
    <definedName name="HTML_Header" hidden="1">"Sheet1"</definedName>
    <definedName name="HTML_LastUpdate" hidden="1">"2/3/99"</definedName>
    <definedName name="HTML_LineAfter" hidden="1">TRUE</definedName>
    <definedName name="HTML_LineBefore" hidden="1">TRUE</definedName>
    <definedName name="HTML_Name" hidden="1">"Aswath Damodaran"</definedName>
    <definedName name="HTML_OBDlg2" hidden="1">TRUE</definedName>
    <definedName name="HTML_OBDlg3" hidden="1">TRUE</definedName>
    <definedName name="HTML_OBDlg4" hidden="1">TRUE</definedName>
    <definedName name="HTML_OS" hidden="1">1</definedName>
    <definedName name="HTML_PathFileMac" hidden="1">"Macintosh HD:beta.htm"</definedName>
    <definedName name="HTML_PathTemplateMac" hidden="1">"Macintosh HD:HomePageStuff:New_Home_Page:datafile:Betas.html"</definedName>
    <definedName name="HTML_Title" hidden="1">"beta"</definedName>
    <definedName name="hui" localSheetId="0" hidden="1">{"Tab1",#N/A,FALSE,"P";"Tab2",#N/A,FALSE,"P"}</definedName>
    <definedName name="hui" hidden="1">{"Tab1",#N/A,FALSE,"P";"Tab2",#N/A,FALSE,"P"}</definedName>
    <definedName name="huo" localSheetId="0" hidden="1">{"Tab1",#N/A,FALSE,"P";"Tab2",#N/A,FALSE,"P"}</definedName>
    <definedName name="huo" hidden="1">{"Tab1",#N/A,FALSE,"P";"Tab2",#N/A,FALSE,"P"}</definedName>
    <definedName name="ii" localSheetId="0" hidden="1">{"Tab1",#N/A,FALSE,"P";"Tab2",#N/A,FALSE,"P"}</definedName>
    <definedName name="ii" hidden="1">{"Tab1",#N/A,FALSE,"P";"Tab2",#N/A,FALSE,"P"}</definedName>
    <definedName name="ilo" localSheetId="0" hidden="1">{"Riqfin97",#N/A,FALSE,"Tran";"Riqfinpro",#N/A,FALSE,"Tran"}</definedName>
    <definedName name="ilo" hidden="1">{"Riqfin97",#N/A,FALSE,"Tran";"Riqfinpro",#N/A,FALSE,"Tran"}</definedName>
    <definedName name="ilu" localSheetId="0" hidden="1">{"Riqfin97",#N/A,FALSE,"Tran";"Riqfinpro",#N/A,FALSE,"Tran"}</definedName>
    <definedName name="ilu" hidden="1">{"Riqfin97",#N/A,FALSE,"Tran";"Riqfinpro",#N/A,FALSE,"Tran"}</definedName>
    <definedName name="jjj" localSheetId="0" hidden="1">'[18]M'!#REF!</definedName>
    <definedName name="jjj" hidden="1">'[18]M'!#REF!</definedName>
    <definedName name="jjjj" localSheetId="0" hidden="1">{"Tab1",#N/A,FALSE,"P";"Tab2",#N/A,FALSE,"P"}</definedName>
    <definedName name="jjjj" hidden="1">{"Tab1",#N/A,FALSE,"P";"Tab2",#N/A,FALSE,"P"}</definedName>
    <definedName name="jjjjjj" localSheetId="0" hidden="1">'[16]J(Priv.Cap)'!#REF!</definedName>
    <definedName name="jjjjjj" hidden="1">'[16]J(Priv.Cap)'!#REF!</definedName>
    <definedName name="jjjjjjjjjjjjjjjjjj" localSheetId="0" hidden="1">{"Tab1",#N/A,FALSE,"P";"Tab2",#N/A,FALSE,"P"}</definedName>
    <definedName name="jjjjjjjjjjjjjjjjjj" hidden="1">{"Tab1",#N/A,FALSE,"P";"Tab2",#N/A,FALSE,"P"}</definedName>
    <definedName name="jui" localSheetId="0" hidden="1">{"Riqfin97",#N/A,FALSE,"Tran";"Riqfinpro",#N/A,FALSE,"Tran"}</definedName>
    <definedName name="jui" hidden="1">{"Riqfin97",#N/A,FALSE,"Tran";"Riqfinpro",#N/A,FALSE,"Tran"}</definedName>
    <definedName name="juy" localSheetId="0" hidden="1">{"Tab1",#N/A,FALSE,"P";"Tab2",#N/A,FALSE,"P"}</definedName>
    <definedName name="juy" hidden="1">{"Tab1",#N/A,FALSE,"P";"Tab2",#N/A,FALSE,"P"}</definedName>
    <definedName name="k" localSheetId="0" hidden="1">{"Main Economic Indicators",#N/A,FALSE,"C"}</definedName>
    <definedName name="k" hidden="1">{"Main Economic Indicators",#N/A,FALSE,"C"}</definedName>
    <definedName name="kio" localSheetId="0" hidden="1">{"Tab1",#N/A,FALSE,"P";"Tab2",#N/A,FALSE,"P"}</definedName>
    <definedName name="kio" hidden="1">{"Tab1",#N/A,FALSE,"P";"Tab2",#N/A,FALSE,"P"}</definedName>
    <definedName name="kiu" localSheetId="0" hidden="1">{"Riqfin97",#N/A,FALSE,"Tran";"Riqfinpro",#N/A,FALSE,"Tran"}</definedName>
    <definedName name="kiu" hidden="1">{"Riqfin97",#N/A,FALSE,"Tran";"Riqfinpro",#N/A,FALSE,"Tran"}</definedName>
    <definedName name="kj" localSheetId="0" hidden="1">{#N/A,#N/A,FALSE,"Aging Summary";#N/A,#N/A,FALSE,"Ratio Analysis";#N/A,#N/A,FALSE,"Test 120 Day Accts";#N/A,#N/A,FALSE,"Tickmarks"}</definedName>
    <definedName name="kj" hidden="1">{#N/A,#N/A,FALSE,"Aging Summary";#N/A,#N/A,FALSE,"Ratio Analysis";#N/A,#N/A,FALSE,"Test 120 Day Accts";#N/A,#N/A,FALSE,"Tickmarks"}</definedName>
    <definedName name="kk" localSheetId="0" hidden="1">{"Tab1",#N/A,FALSE,"P";"Tab2",#N/A,FALSE,"P"}</definedName>
    <definedName name="kk" hidden="1">{"Tab1",#N/A,FALSE,"P";"Tab2",#N/A,FALSE,"P"}</definedName>
    <definedName name="kkk" localSheetId="0" hidden="1">{"Tab1",#N/A,FALSE,"P";"Tab2",#N/A,FALSE,"P"}</definedName>
    <definedName name="kkk" hidden="1">{"Tab1",#N/A,FALSE,"P";"Tab2",#N/A,FALSE,"P"}</definedName>
    <definedName name="kkkk" localSheetId="0" hidden="1">'[19]M'!#REF!</definedName>
    <definedName name="kkkk" hidden="1">'[19]M'!#REF!</definedName>
    <definedName name="kkkkk" localSheetId="0" hidden="1">'[20]J(Priv.Cap)'!#REF!</definedName>
    <definedName name="kkkkk" hidden="1">'[20]J(Priv.Cap)'!#REF!</definedName>
    <definedName name="kkkkkkkk" localSheetId="0" hidden="1">{"Riqfin97",#N/A,FALSE,"Tran";"Riqfinpro",#N/A,FALSE,"Tran"}</definedName>
    <definedName name="kkkkkkkk" hidden="1">{"Riqfin97",#N/A,FALSE,"Tran";"Riqfinpro",#N/A,FALSE,"Tran"}</definedName>
    <definedName name="ll" localSheetId="0" hidden="1">{"Tab1",#N/A,FALSE,"P";"Tab2",#N/A,FALSE,"P"}</definedName>
    <definedName name="ll" hidden="1">{"Tab1",#N/A,FALSE,"P";"Tab2",#N/A,FALSE,"P"}</definedName>
    <definedName name="lll" localSheetId="0" hidden="1">{"Riqfin97",#N/A,FALSE,"Tran";"Riqfinpro",#N/A,FALSE,"Tran"}</definedName>
    <definedName name="lll" hidden="1">{"Riqfin97",#N/A,FALSE,"Tran";"Riqfinpro",#N/A,FALSE,"Tran"}</definedName>
    <definedName name="llll" localSheetId="0" hidden="1">'[18]M'!#REF!</definedName>
    <definedName name="llll" hidden="1">'[18]M'!#REF!</definedName>
    <definedName name="lllll" localSheetId="0" hidden="1">{"Tab1",#N/A,FALSE,"P";"Tab2",#N/A,FALSE,"P"}</definedName>
    <definedName name="lllll" hidden="1">{"Tab1",#N/A,FALSE,"P";"Tab2",#N/A,FALSE,"P"}</definedName>
    <definedName name="llllll" localSheetId="0" hidden="1">{"Minpmon",#N/A,FALSE,"Monthinput"}</definedName>
    <definedName name="llllll" hidden="1">{"Minpmon",#N/A,FALSE,"Monthinput"}</definedName>
    <definedName name="lllllll" localSheetId="0" hidden="1">{"bop94-99",#N/A,FALSE,"BOP";"bgdp94-99",#N/A,FALSE,"BOPGDP";"exp94-99",#N/A,FALSE,"EXP";"imp94-99",#N/A,FALSE,"IMP";"tt9499",#N/A,FALSE,"TT";"ss94-99",#N/A,FALSE,"SERV";"tran94-99",#N/A,FALSE,"TRAN";"dis95-98",#N/A,FALSE,"DISB";"amor94-99",#N/A,FALSE,"AMOR";"int94-98",#N/A,FALSE,"INT";"debt94-99",#N/A,FALSE,"DEBT"}</definedName>
    <definedName name="lllllll" hidden="1">{"bop94-99",#N/A,FALSE,"BOP";"bgdp94-99",#N/A,FALSE,"BOPGDP";"exp94-99",#N/A,FALSE,"EXP";"imp94-99",#N/A,FALSE,"IMP";"tt9499",#N/A,FALSE,"TT";"ss94-99",#N/A,FALSE,"SERV";"tran94-99",#N/A,FALSE,"TRAN";"dis95-98",#N/A,FALSE,"DISB";"amor94-99",#N/A,FALSE,"AMOR";"int94-98",#N/A,FALSE,"INT";"debt94-99",#N/A,FALSE,"DEBT"}</definedName>
    <definedName name="lllllllllllllllll" localSheetId="0" hidden="1">{"Minpmon",#N/A,FALSE,"Monthinput"}</definedName>
    <definedName name="lllllllllllllllll" hidden="1">{"Minpmon",#N/A,FALSE,"Monthinput"}</definedName>
    <definedName name="LM" localSheetId="0" hidden="1">{"'Sheet1'!$A$1:$F$99"}</definedName>
    <definedName name="LM" hidden="1">{"'Sheet1'!$A$1:$F$99"}</definedName>
    <definedName name="luis" localSheetId="0" hidden="1">{#N/A,#N/A,FALSE,"DATOS";#N/A,#N/A,FALSE,"RESUMEN";#N/A,#N/A,FALSE,"INVERS"}</definedName>
    <definedName name="luis" hidden="1">{#N/A,#N/A,FALSE,"DATOS";#N/A,#N/A,FALSE,"RESUMEN";#N/A,#N/A,FALSE,"INVERS"}</definedName>
    <definedName name="luis_empresa" localSheetId="0" hidden="1">{#N/A,#N/A,FALSE,"DATOS";#N/A,#N/A,FALSE,"RESUMEN";#N/A,#N/A,FALSE,"INVERS"}</definedName>
    <definedName name="luis_empresa" hidden="1">{#N/A,#N/A,FALSE,"DATOS";#N/A,#N/A,FALSE,"RESUMEN";#N/A,#N/A,FALSE,"INVERS"}</definedName>
    <definedName name="luis_norte" localSheetId="0" hidden="1">{#N/A,#N/A,FALSE,"DATOS";#N/A,#N/A,FALSE,"RESUMEN";#N/A,#N/A,FALSE,"INVERS"}</definedName>
    <definedName name="luis_norte" hidden="1">{#N/A,#N/A,FALSE,"DATOS";#N/A,#N/A,FALSE,"RESUMEN";#N/A,#N/A,FALSE,"INVERS"}</definedName>
    <definedName name="luisnorte" localSheetId="0" hidden="1">{#N/A,#N/A,FALSE,"DATOS";#N/A,#N/A,FALSE,"RESUMEN";#N/A,#N/A,FALSE,"INVERS"}</definedName>
    <definedName name="luisnorte" hidden="1">{#N/A,#N/A,FALSE,"DATOS";#N/A,#N/A,FALSE,"RESUMEN";#N/A,#N/A,FALSE,"INVERS"}</definedName>
    <definedName name="Mes">'[22]Toggle'!$D$3:$D$14</definedName>
    <definedName name="Meses">'[22]Toggle'!$G$3:$G$254</definedName>
    <definedName name="mmm" localSheetId="0" hidden="1">{"Riqfin97",#N/A,FALSE,"Tran";"Riqfinpro",#N/A,FALSE,"Tran"}</definedName>
    <definedName name="mmm" hidden="1">{"Riqfin97",#N/A,FALSE,"Tran";"Riqfinpro",#N/A,FALSE,"Tran"}</definedName>
    <definedName name="mmmm" localSheetId="0" hidden="1">{"Tab1",#N/A,FALSE,"P";"Tab2",#N/A,FALSE,"P"}</definedName>
    <definedName name="mmmm" hidden="1">{"Tab1",#N/A,FALSE,"P";"Tab2",#N/A,FALSE,"P"}</definedName>
    <definedName name="mmmmm" localSheetId="0" hidden="1">{"Riqfin97",#N/A,FALSE,"Tran";"Riqfinpro",#N/A,FALSE,"Tran"}</definedName>
    <definedName name="mmmmm" hidden="1">{"Riqfin97",#N/A,FALSE,"Tran";"Riqfinpro",#N/A,FALSE,"Tran"}</definedName>
    <definedName name="mmmmmmmmm" localSheetId="0" hidden="1">{"Riqfin97",#N/A,FALSE,"Tran";"Riqfinpro",#N/A,FALSE,"Tran"}</definedName>
    <definedName name="mmmmmmmmm" hidden="1">{"Riqfin97",#N/A,FALSE,"Tran";"Riqfinpro",#N/A,FALSE,"Tran"}</definedName>
    <definedName name="mte" localSheetId="0" hidden="1">{"Riqfin97",#N/A,FALSE,"Tran";"Riqfinpro",#N/A,FALSE,"Tran"}</definedName>
    <definedName name="mte" hidden="1">{"Riqfin97",#N/A,FALSE,"Tran";"Riqfinpro",#N/A,FALSE,"Tran"}</definedName>
    <definedName name="n" localSheetId="0" hidden="1">{"Minpmon",#N/A,FALSE,"Monthinput"}</definedName>
    <definedName name="n" hidden="1">{"Minpmon",#N/A,FALSE,"Monthinput"}</definedName>
    <definedName name="nn" localSheetId="0" hidden="1">{"Riqfin97",#N/A,FALSE,"Tran";"Riqfinpro",#N/A,FALSE,"Tran"}</definedName>
    <definedName name="nn" hidden="1">{"Riqfin97",#N/A,FALSE,"Tran";"Riqfinpro",#N/A,FALSE,"Tran"}</definedName>
    <definedName name="nnn" localSheetId="0" hidden="1">{"Tab1",#N/A,FALSE,"P";"Tab2",#N/A,FALSE,"P"}</definedName>
    <definedName name="nnn" hidden="1">{"Tab1",#N/A,FALSE,"P";"Tab2",#N/A,FALSE,"P"}</definedName>
    <definedName name="nnnnnnnnnn" localSheetId="0" hidden="1">{"Minpmon",#N/A,FALSE,"Monthinput"}</definedName>
    <definedName name="nnnnnnnnnn" hidden="1">{"Minpmon",#N/A,FALSE,"Monthinput"}</definedName>
    <definedName name="nnnnnnnnnnnn" localSheetId="0" hidden="1">{"Riqfin97",#N/A,FALSE,"Tran";"Riqfinpro",#N/A,FALSE,"Tran"}</definedName>
    <definedName name="nnnnnnnnnnnn" hidden="1">{"Riqfin97",#N/A,FALSE,"Tran";"Riqfinpro",#N/A,FALSE,"Tran"}</definedName>
    <definedName name="oo" localSheetId="0" hidden="1">{"Riqfin97",#N/A,FALSE,"Tran";"Riqfinpro",#N/A,FALSE,"Tran"}</definedName>
    <definedName name="oo" hidden="1">{"Riqfin97",#N/A,FALSE,"Tran";"Riqfinpro",#N/A,FALSE,"Tran"}</definedName>
    <definedName name="ooo" localSheetId="0" hidden="1">{"Tab1",#N/A,FALSE,"P";"Tab2",#N/A,FALSE,"P"}</definedName>
    <definedName name="ooo" hidden="1">{"Tab1",#N/A,FALSE,"P";"Tab2",#N/A,FALSE,"P"}</definedName>
    <definedName name="oooo" localSheetId="0" hidden="1">{"Tab1",#N/A,FALSE,"P";"Tab2",#N/A,FALSE,"P"}</definedName>
    <definedName name="oooo" hidden="1">{"Tab1",#N/A,FALSE,"P";"Tab2",#N/A,FALSE,"P"}</definedName>
    <definedName name="opu" localSheetId="0" hidden="1">{"Riqfin97",#N/A,FALSE,"Tran";"Riqfinpro",#N/A,FALSE,"Tran"}</definedName>
    <definedName name="opu" hidden="1">{"Riqfin97",#N/A,FALSE,"Tran";"Riqfinpro",#N/A,FALSE,"Tran"}</definedName>
    <definedName name="otro" localSheetId="0" hidden="1">{FALSE,FALSE,-1.25,-15.5,484.5,276.75,FALSE,FALSE,TRUE,TRUE,0,12,#N/A,46,#N/A,2.93460490463215,15.35,1,FALSE,FALSE,3,TRUE,1,FALSE,100,"Swvu.PLA1.","ACwvu.PLA1.",#N/A,FALSE,FALSE,0,0,0,0,2,"","",TRUE,TRUE,FALSE,FALSE,1,60,#N/A,#N/A,FALSE,FALSE,FALSE,FALSE,FALSE,FALSE,FALSE,9,65532,65532,FALSE,FALSE,TRUE,TRUE,TRUE}</definedName>
    <definedName name="otro" hidden="1">{FALSE,FALSE,-1.25,-15.5,484.5,276.75,FALSE,FALSE,TRUE,TRUE,0,12,#N/A,46,#N/A,2.93460490463215,15.35,1,FALSE,FALSE,3,TRUE,1,FALSE,100,"Swvu.PLA1.","ACwvu.PLA1.",#N/A,FALSE,FALSE,0,0,0,0,2,"","",TRUE,TRUE,FALSE,FALSE,1,60,#N/A,#N/A,FALSE,FALSE,FALSE,FALSE,FALSE,FALSE,FALSE,9,65532,65532,FALSE,FALSE,TRUE,TRUE,TRUE}</definedName>
    <definedName name="p" localSheetId="0" hidden="1">{"Riqfin97",#N/A,FALSE,"Tran";"Riqfinpro",#N/A,FALSE,"Tran"}</definedName>
    <definedName name="p" hidden="1">{"Riqfin97",#N/A,FALSE,"Tran";"Riqfinpro",#N/A,FALSE,"Tran"}</definedName>
    <definedName name="pipito" localSheetId="0" hidden="1">{"'Sheet1'!$A$1:$F$99"}</definedName>
    <definedName name="pipito" hidden="1">{"'Sheet1'!$A$1:$F$99"}</definedName>
    <definedName name="pipito2" localSheetId="0" hidden="1">{"'Sheet1'!$A$1:$F$99"}</definedName>
    <definedName name="pipito2" hidden="1">{"'Sheet1'!$A$1:$F$99"}</definedName>
    <definedName name="pit" localSheetId="0" hidden="1">{"Riqfin97",#N/A,FALSE,"Tran";"Riqfinpro",#N/A,FALSE,"Tran"}</definedName>
    <definedName name="pit" hidden="1">{"Riqfin97",#N/A,FALSE,"Tran";"Riqfinpro",#N/A,FALSE,"Tran"}</definedName>
    <definedName name="ppp" localSheetId="0" hidden="1">{"Riqfin97",#N/A,FALSE,"Tran";"Riqfinpro",#N/A,FALSE,"Tran"}</definedName>
    <definedName name="ppp" hidden="1">{"Riqfin97",#N/A,FALSE,"Tran";"Riqfinpro",#N/A,FALSE,"Tran"}</definedName>
    <definedName name="pppppp" localSheetId="0" hidden="1">{"Riqfin97",#N/A,FALSE,"Tran";"Riqfinpro",#N/A,FALSE,"Tran"}</definedName>
    <definedName name="pppppp" hidden="1">{"Riqfin97",#N/A,FALSE,"Tran";"Riqfinpro",#N/A,FALSE,"Tran"}</definedName>
    <definedName name="PREDESPACHADO" localSheetId="0" hidden="1">{#N/A,#N/A,FALSE,"Despacho potencia";#N/A,#N/A,FALSE,"DESPACHO EN OM"}</definedName>
    <definedName name="PREDESPACHADO" hidden="1">{#N/A,#N/A,FALSE,"Despacho potencia";#N/A,#N/A,FALSE,"DESPACHO EN OM"}</definedName>
    <definedName name="PREDESPACHADO2" localSheetId="0" hidden="1">{#N/A,#N/A,FALSE,"Despacho potencia";#N/A,#N/A,FALSE,"DESPACHO EN OM"}</definedName>
    <definedName name="PREDESPACHADO2" hidden="1">{#N/A,#N/A,FALSE,"Despacho potencia";#N/A,#N/A,FALSE,"DESPACHO EN OM"}</definedName>
    <definedName name="qaz" localSheetId="0" hidden="1">{"Tab1",#N/A,FALSE,"P";"Tab2",#N/A,FALSE,"P"}</definedName>
    <definedName name="qaz" hidden="1">{"Tab1",#N/A,FALSE,"P";"Tab2",#N/A,FALSE,"P"}</definedName>
    <definedName name="qer" localSheetId="0" hidden="1">{"Tab1",#N/A,FALSE,"P";"Tab2",#N/A,FALSE,"P"}</definedName>
    <definedName name="qer" hidden="1">{"Tab1",#N/A,FALSE,"P";"Tab2",#N/A,FALSE,"P"}</definedName>
    <definedName name="qq" localSheetId="0" hidden="1">'[17]J(Priv.Cap)'!#REF!</definedName>
    <definedName name="qq" hidden="1">'[17]J(Priv.Cap)'!#REF!</definedName>
    <definedName name="qqqqq" localSheetId="0" hidden="1">{"Minpmon",#N/A,FALSE,"Monthinput"}</definedName>
    <definedName name="qqqqq" hidden="1">{"Minpmon",#N/A,FALSE,"Monthinput"}</definedName>
    <definedName name="qqqqqqqqqqqqq" localSheetId="0" hidden="1">{"Tab1",#N/A,FALSE,"P";"Tab2",#N/A,FALSE,"P"}</definedName>
    <definedName name="qqqqqqqqqqqqq" hidden="1">{"Tab1",#N/A,FALSE,"P";"Tab2",#N/A,FALSE,"P"}</definedName>
    <definedName name="rft" localSheetId="0" hidden="1">{"Riqfin97",#N/A,FALSE,"Tran";"Riqfinpro",#N/A,FALSE,"Tran"}</definedName>
    <definedName name="rft" hidden="1">{"Riqfin97",#N/A,FALSE,"Tran";"Riqfinpro",#N/A,FALSE,"Tran"}</definedName>
    <definedName name="rfv" localSheetId="0" hidden="1">{"Tab1",#N/A,FALSE,"P";"Tab2",#N/A,FALSE,"P"}</definedName>
    <definedName name="rfv" hidden="1">{"Tab1",#N/A,FALSE,"P";"Tab2",#N/A,FALSE,"P"}</definedName>
    <definedName name="rrr" localSheetId="0" hidden="1">{"Riqfin97",#N/A,FALSE,"Tran";"Riqfinpro",#N/A,FALSE,"Tran"}</definedName>
    <definedName name="rrr" hidden="1">{"Riqfin97",#N/A,FALSE,"Tran";"Riqfinpro",#N/A,FALSE,"Tran"}</definedName>
    <definedName name="rrrr" localSheetId="0" hidden="1">{#N/A,#N/A,FALSE,"slvsrtb1";#N/A,#N/A,FALSE,"slvsrtb2";#N/A,#N/A,FALSE,"slvsrtb3";#N/A,#N/A,FALSE,"slvsrtb4";#N/A,#N/A,FALSE,"slvsrtb5";#N/A,#N/A,FALSE,"slvsrtb6";#N/A,#N/A,FALSE,"slvsrtb7";#N/A,#N/A,FALSE,"slvsrtb8";#N/A,#N/A,FALSE,"slvsrtb9";#N/A,#N/A,FALSE,"slvsrtb10";#N/A,#N/A,FALSE,"slvsrtb12"}</definedName>
    <definedName name="rrrr" hidden="1">{#N/A,#N/A,FALSE,"slvsrtb1";#N/A,#N/A,FALSE,"slvsrtb2";#N/A,#N/A,FALSE,"slvsrtb3";#N/A,#N/A,FALSE,"slvsrtb4";#N/A,#N/A,FALSE,"slvsrtb5";#N/A,#N/A,FALSE,"slvsrtb6";#N/A,#N/A,FALSE,"slvsrtb7";#N/A,#N/A,FALSE,"slvsrtb8";#N/A,#N/A,FALSE,"slvsrtb9";#N/A,#N/A,FALSE,"slvsrtb10";#N/A,#N/A,FALSE,"slvsrtb12"}</definedName>
    <definedName name="rrrrrr" localSheetId="0" hidden="1">{"Tab1",#N/A,FALSE,"P";"Tab2",#N/A,FALSE,"P"}</definedName>
    <definedName name="rrrrrr" hidden="1">{"Tab1",#N/A,FALSE,"P";"Tab2",#N/A,FALSE,"P"}</definedName>
    <definedName name="rrrrrrr" localSheetId="0" hidden="1">{"Tab1",#N/A,FALSE,"P";"Tab2",#N/A,FALSE,"P"}</definedName>
    <definedName name="rrrrrrr" hidden="1">{"Tab1",#N/A,FALSE,"P";"Tab2",#N/A,FALSE,"P"}</definedName>
    <definedName name="rrrrrrrrrrrrr" localSheetId="0" hidden="1">{"Tab1",#N/A,FALSE,"P";"Tab2",#N/A,FALSE,"P"}</definedName>
    <definedName name="rrrrrrrrrrrrr" hidden="1">{"Tab1",#N/A,FALSE,"P";"Tab2",#N/A,FALSE,"P"}</definedName>
    <definedName name="rt" localSheetId="0" hidden="1">{"Minpmon",#N/A,FALSE,"Monthinput"}</definedName>
    <definedName name="rt" hidden="1">{"Minpmon",#N/A,FALSE,"Monthinput"}</definedName>
    <definedName name="rte" localSheetId="0" hidden="1">{"Riqfin97",#N/A,FALSE,"Tran";"Riqfinpro",#N/A,FALSE,"Tran"}</definedName>
    <definedName name="rte" hidden="1">{"Riqfin97",#N/A,FALSE,"Tran";"Riqfinpro",#N/A,FALSE,"Tran"}</definedName>
    <definedName name="rtre" localSheetId="0" hidden="1">{"Main Economic Indicators",#N/A,FALSE,"C"}</definedName>
    <definedName name="rtre" hidden="1">{"Main Economic Indicators",#N/A,FALSE,"C"}</definedName>
    <definedName name="rty" localSheetId="0" hidden="1">{"Riqfin97",#N/A,FALSE,"Tran";"Riqfinpro",#N/A,FALSE,"Tran"}</definedName>
    <definedName name="rty" hidden="1">{"Riqfin97",#N/A,FALSE,"Tran";"Riqfinpro",#N/A,FALSE,"Tran"}</definedName>
    <definedName name="Rwvu.PLA2." localSheetId="0" hidden="1">'[13]COP FED'!#REF!</definedName>
    <definedName name="Rwvu.PLA2." hidden="1">'[13]COP FED'!#REF!</definedName>
    <definedName name="s" localSheetId="0" hidden="1">{"Tab1",#N/A,FALSE,"P";"Tab2",#N/A,FALSE,"P"}</definedName>
    <definedName name="s" hidden="1">{"Tab1",#N/A,FALSE,"P";"Tab2",#N/A,FALSE,"P"}</definedName>
    <definedName name="sa" localSheetId="0" hidden="1">{"'Sheet1'!$A$1:$F$99"}</definedName>
    <definedName name="sa" hidden="1">{"'Sheet1'!$A$1:$F$99"}</definedName>
    <definedName name="sad" localSheetId="0" hidden="1">{"Riqfin97",#N/A,FALSE,"Tran";"Riqfinpro",#N/A,FALSE,"Tran"}</definedName>
    <definedName name="sad" hidden="1">{"Riqfin97",#N/A,FALSE,"Tran";"Riqfinpro",#N/A,FALSE,"Tran"}</definedName>
    <definedName name="sdfsdfsdfsd" localSheetId="0" hidden="1">{"Riqfin97",#N/A,FALSE,"Tran";"Riqfinpro",#N/A,FALSE,"Tran"}</definedName>
    <definedName name="sdfsdfsdfsd" hidden="1">{"Riqfin97",#N/A,FALSE,"Tran";"Riqfinpro",#N/A,FALSE,"Tran"}</definedName>
    <definedName name="sdsd" localSheetId="0" hidden="1">{"Riqfin97",#N/A,FALSE,"Tran";"Riqfinpro",#N/A,FALSE,"Tran"}</definedName>
    <definedName name="sdsd" hidden="1">{"Riqfin97",#N/A,FALSE,"Tran";"Riqfinpro",#N/A,FALSE,"Tran"}</definedName>
    <definedName name="sencount" hidden="1">1</definedName>
    <definedName name="ser" localSheetId="0" hidden="1">{"Riqfin97",#N/A,FALSE,"Tran";"Riqfinpro",#N/A,FALSE,"Tran"}</definedName>
    <definedName name="ser" hidden="1">{"Riqfin97",#N/A,FALSE,"Tran";"Riqfinpro",#N/A,FALSE,"Tran"}</definedName>
    <definedName name="ssss" localSheetId="0" hidden="1">{"Riqfin97",#N/A,FALSE,"Tran";"Riqfinpro",#N/A,FALSE,"Tran"}</definedName>
    <definedName name="ssss" hidden="1">{"Riqfin97",#N/A,FALSE,"Tran";"Riqfinpro",#N/A,FALSE,"Tran"}</definedName>
    <definedName name="Start_12">'[23]Variables Relevantes'!#REF!</definedName>
    <definedName name="Start_13">'[23]EDE''s'!#REF!</definedName>
    <definedName name="Start_14">'[23]CDEEE'!#REF!</definedName>
    <definedName name="Start_15">'[23]EGEHID'!#REF!</definedName>
    <definedName name="Start_16">'[23]ETED'!#REF!</definedName>
    <definedName name="Start_17">#REF!</definedName>
    <definedName name="Start_18">'[24]Anexo Res Financieros'!#REF!</definedName>
    <definedName name="Start_3">#REF!</definedName>
    <definedName name="Start_62">#REF!</definedName>
    <definedName name="Start_63">#REF!</definedName>
    <definedName name="Status">'[21]Toggle'!$C$3:$C$4</definedName>
    <definedName name="swe" localSheetId="0" hidden="1">{"Tab1",#N/A,FALSE,"P";"Tab2",#N/A,FALSE,"P"}</definedName>
    <definedName name="swe" hidden="1">{"Tab1",#N/A,FALSE,"P";"Tab2",#N/A,FALSE,"P"}</definedName>
    <definedName name="Swvu.PLA1." localSheetId="0" hidden="1">'[13]COP FED'!#REF!</definedName>
    <definedName name="Swvu.PLA1." hidden="1">'[13]COP FED'!#REF!</definedName>
    <definedName name="Swvu.PLA2." hidden="1">'[13]COP FED'!$A$1:$N$49</definedName>
    <definedName name="sxc" localSheetId="0" hidden="1">{"Riqfin97",#N/A,FALSE,"Tran";"Riqfinpro",#N/A,FALSE,"Tran"}</definedName>
    <definedName name="sxc" hidden="1">{"Riqfin97",#N/A,FALSE,"Tran";"Riqfinpro",#N/A,FALSE,"Tran"}</definedName>
    <definedName name="sxe" localSheetId="0" hidden="1">{"Riqfin97",#N/A,FALSE,"Tran";"Riqfinpro",#N/A,FALSE,"Tran"}</definedName>
    <definedName name="sxe" hidden="1">{"Riqfin97",#N/A,FALSE,"Tran";"Riqfinpro",#N/A,FALSE,"Tran"}</definedName>
    <definedName name="test5" localSheetId="0" hidden="1">{#N/A,#N/A,FALSE,"Despacho potencia";#N/A,#N/A,FALSE,"DESPACHO EN OM"}</definedName>
    <definedName name="test5" hidden="1">{#N/A,#N/A,FALSE,"Despacho potencia";#N/A,#N/A,FALSE,"DESPACHO EN OM"}</definedName>
    <definedName name="tj" localSheetId="0" hidden="1">{"Riqfin97",#N/A,FALSE,"Tran";"Riqfinpro",#N/A,FALSE,"Tran"}</definedName>
    <definedName name="tj" hidden="1">{"Riqfin97",#N/A,FALSE,"Tran";"Riqfinpro",#N/A,FALSE,"Tran"}</definedName>
    <definedName name="Toggle">'[21]Toggle'!$B$3:$B$4</definedName>
    <definedName name="tt" localSheetId="0" hidden="1">{"Tab1",#N/A,FALSE,"P";"Tab2",#N/A,FALSE,"P"}</definedName>
    <definedName name="tt" hidden="1">{"Tab1",#N/A,FALSE,"P";"Tab2",#N/A,FALSE,"P"}</definedName>
    <definedName name="ttt" localSheetId="0" hidden="1">{"Tab1",#N/A,FALSE,"P";"Tab2",#N/A,FALSE,"P"}</definedName>
    <definedName name="ttt" hidden="1">{"Tab1",#N/A,FALSE,"P";"Tab2",#N/A,FALSE,"P"}</definedName>
    <definedName name="tttt" localSheetId="0" hidden="1">{"Tab1",#N/A,FALSE,"P";"Tab2",#N/A,FALSE,"P"}</definedName>
    <definedName name="tttt" hidden="1">{"Tab1",#N/A,FALSE,"P";"Tab2",#N/A,FALSE,"P"}</definedName>
    <definedName name="ttttt" localSheetId="0" hidden="1">'[18]M'!#REF!</definedName>
    <definedName name="ttttt" hidden="1">'[18]M'!#REF!</definedName>
    <definedName name="ty" localSheetId="0" hidden="1">{"Riqfin97",#N/A,FALSE,"Tran";"Riqfinpro",#N/A,FALSE,"Tran"}</definedName>
    <definedName name="ty" hidden="1">{"Riqfin97",#N/A,FALSE,"Tran";"Riqfinpro",#N/A,FALSE,"Tran"}</definedName>
    <definedName name="uu" localSheetId="0" hidden="1">{"Riqfin97",#N/A,FALSE,"Tran";"Riqfinpro",#N/A,FALSE,"Tran"}</definedName>
    <definedName name="uu" hidden="1">{"Riqfin97",#N/A,FALSE,"Tran";"Riqfinpro",#N/A,FALSE,"Tran"}</definedName>
    <definedName name="uuu" localSheetId="0" hidden="1">{"Riqfin97",#N/A,FALSE,"Tran";"Riqfinpro",#N/A,FALSE,"Tran"}</definedName>
    <definedName name="uuu" hidden="1">{"Riqfin97",#N/A,FALSE,"Tran";"Riqfinpro",#N/A,FALSE,"Tran"}</definedName>
    <definedName name="uuuuuu" localSheetId="0" hidden="1">{"Riqfin97",#N/A,FALSE,"Tran";"Riqfinpro",#N/A,FALSE,"Tran"}</definedName>
    <definedName name="uuuuuu" hidden="1">{"Riqfin97",#N/A,FALSE,"Tran";"Riqfinpro",#N/A,FALSE,"Tran"}</definedName>
    <definedName name="vv" localSheetId="0" hidden="1">{"Tab1",#N/A,FALSE,"P";"Tab2",#N/A,FALSE,"P"}</definedName>
    <definedName name="vv" hidden="1">{"Tab1",#N/A,FALSE,"P";"Tab2",#N/A,FALSE,"P"}</definedName>
    <definedName name="vvv" localSheetId="0" hidden="1">{"Tab1",#N/A,FALSE,"P";"Tab2",#N/A,FALSE,"P"}</definedName>
    <definedName name="vvv" hidden="1">{"Tab1",#N/A,FALSE,"P";"Tab2",#N/A,FALSE,"P"}</definedName>
    <definedName name="vvvv" localSheetId="0" hidden="1">{"Minpmon",#N/A,FALSE,"Monthinput"}</definedName>
    <definedName name="vvvv" hidden="1">{"Minpmon",#N/A,FALSE,"Monthinput"}</definedName>
    <definedName name="vvvvvvvvvvvv" localSheetId="0" hidden="1">{"Riqfin97",#N/A,FALSE,"Tran";"Riqfinpro",#N/A,FALSE,"Tran"}</definedName>
    <definedName name="vvvvvvvvvvvv" hidden="1">{"Riqfin97",#N/A,FALSE,"Tran";"Riqfinpro",#N/A,FALSE,"Tran"}</definedName>
    <definedName name="vvvvvvvvvvvvv" localSheetId="0" hidden="1">{"Tab1",#N/A,FALSE,"P";"Tab2",#N/A,FALSE,"P"}</definedName>
    <definedName name="vvvvvvvvvvvvv" hidden="1">{"Tab1",#N/A,FALSE,"P";"Tab2",#N/A,FALSE,"P"}</definedName>
    <definedName name="w" localSheetId="0" hidden="1">{"Minpmon",#N/A,FALSE,"Monthinput"}</definedName>
    <definedName name="w" hidden="1">{"Minpmon",#N/A,FALSE,"Monthinput"}</definedName>
    <definedName name="wer" localSheetId="0" hidden="1">{"Riqfin97",#N/A,FALSE,"Tran";"Riqfinpro",#N/A,FALSE,"Tran"}</definedName>
    <definedName name="wer" hidden="1">{"Riqfin97",#N/A,FALSE,"Tran";"Riqfinpro",#N/A,FALSE,"Tran"}</definedName>
    <definedName name="wrn.98RED." localSheetId="0" hidden="1">{#N/A,#N/A,FALSE,"RED1SA";#N/A,#N/A,FALSE,"RED2SA";#N/A,#N/A,FALSE,"RED3SA";#N/A,#N/A,FALSE,"RED4SA";#N/A,#N/A,FALSE,"RED5SA";#N/A,#N/A,FALSE,"RED6SA";#N/A,#N/A,FALSE,"RED7SA";#N/A,#N/A,FALSE,"RED8SA";#N/A,#N/A,FALSE,"RED9SA";#N/A,#N/A,FALSE,"RED10SA";#N/A,#N/A,FALSE,"RED11SA";#N/A,#N/A,FALSE,"RED12SA";#N/A,#N/A,FALSE,"RED13SA";#N/A,#N/A,FALSE,"RED14SA";#N/A,#N/A,FALSE,"RED15SA";#N/A,#N/A,FALSE,"RED16SA";#N/A,#N/A,FALSE,"RED17SA"}</definedName>
    <definedName name="wrn.98RED." hidden="1">{#N/A,#N/A,FALSE,"RED1SA";#N/A,#N/A,FALSE,"RED2SA";#N/A,#N/A,FALSE,"RED3SA";#N/A,#N/A,FALSE,"RED4SA";#N/A,#N/A,FALSE,"RED5SA";#N/A,#N/A,FALSE,"RED6SA";#N/A,#N/A,FALSE,"RED7SA";#N/A,#N/A,FALSE,"RED8SA";#N/A,#N/A,FALSE,"RED9SA";#N/A,#N/A,FALSE,"RED10SA";#N/A,#N/A,FALSE,"RED11SA";#N/A,#N/A,FALSE,"RED12SA";#N/A,#N/A,FALSE,"RED13SA";#N/A,#N/A,FALSE,"RED14SA";#N/A,#N/A,FALSE,"RED15SA";#N/A,#N/A,FALSE,"RED16SA";#N/A,#N/A,FALSE,"RED17SA"}</definedName>
    <definedName name="wrn.Aging._.and._.Trend._.Analysis." localSheetId="0" hidden="1">{#N/A,#N/A,FALSE,"Aging Summary";#N/A,#N/A,FALSE,"Ratio Analysis";#N/A,#N/A,FALSE,"Test 120 Day Accts";#N/A,#N/A,FALSE,"Tickmarks"}</definedName>
    <definedName name="wrn.Aging._.and._.Trend._.Analysis." hidden="1">{#N/A,#N/A,FALSE,"Aging Summary";#N/A,#N/A,FALSE,"Ratio Analysis";#N/A,#N/A,FALSE,"Test 120 Day Accts";#N/A,#N/A,FALSE,"Tickmarks"}</definedName>
    <definedName name="wrn.All._.Standard." localSheetId="0" hidden="1">{#N/A,#N/A,FALSE,"CONTENTS";#N/A,#N/A,FALSE,"ASS";#N/A,#N/A,FALSE,"BOP";#N/A,#N/A,FALSE,"BOPGDP";#N/A,#N/A,FALSE,"EXP";#N/A,#N/A,FALSE,"EXPG";#N/A,#N/A,FALSE,"EXPP";#N/A,#N/A,FALSE,"IMP";#N/A,#N/A,FALSE,"TOT";#N/A,#N/A,FALSE,"SERV";#N/A,#N/A,FALSE,"TRAN";#N/A,#N/A,FALSE,"DISB";#N/A,#N/A,FALSE,"AMOR";#N/A,#N/A,FALSE,"INT";#N/A,#N/A,FALSE,"DEBT"}</definedName>
    <definedName name="wrn.All._.Standard." hidden="1">{#N/A,#N/A,FALSE,"CONTENTS";#N/A,#N/A,FALSE,"ASS";#N/A,#N/A,FALSE,"BOP";#N/A,#N/A,FALSE,"BOPGDP";#N/A,#N/A,FALSE,"EXP";#N/A,#N/A,FALSE,"EXPG";#N/A,#N/A,FALSE,"EXPP";#N/A,#N/A,FALSE,"IMP";#N/A,#N/A,FALSE,"TOT";#N/A,#N/A,FALSE,"SERV";#N/A,#N/A,FALSE,"TRAN";#N/A,#N/A,FALSE,"DISB";#N/A,#N/A,FALSE,"AMOR";#N/A,#N/A,FALSE,"INT";#N/A,#N/A,FALSE,"DEBT"}</definedName>
    <definedName name="wrn.annual." localSheetId="0" hidden="1">{"annual-cbr",#N/A,FALSE,"CENTBANK";"annual(banks)",#N/A,FALSE,"COMBANKS"}</definedName>
    <definedName name="wrn.annual." hidden="1">{"annual-cbr",#N/A,FALSE,"CENTBANK";"annual(banks)",#N/A,FALSE,"COMBANKS"}</definedName>
    <definedName name="wrn.BLZ._.RED._.tables." localSheetId="0" hidden="1">{#N/A,#N/A,TRUE,"TAB1";#N/A,#N/A,TRUE,"TAB2b";#N/A,#N/A,TRUE,"TAB3b";#N/A,#N/A,TRUE,"TAB4b";#N/A,#N/A,TRUE,"TAB5b";#N/A,#N/A,TRUE,"TAB6b";#N/A,#N/A,TRUE,"TAB7b";#N/A,#N/A,TRUE,"TAB8b";#N/A,#N/A,TRUE,"TAB9b";#N/A,#N/A,TRUE,"TAB10b";#N/A,#N/A,TRUE,"TAB11b";#N/A,#N/A,TRUE,"TAB12b";#N/A,#N/A,TRUE,"TAB13b";#N/A,#N/A,TRUE,"TAB14b";#N/A,#N/A,TRUE,"TAB15A1";#N/A,#N/A,TRUE,"TAB15B1";#N/A,#N/A,TRUE,"TAB15C";#N/A,#N/A,TRUE,"TAB16b";#N/A,#N/A,TRUE,"TAB17b";#N/A,#N/A,TRUE,"TAB18b";#N/A,#N/A,TRUE,"TAB19b";#N/A,#N/A,TRUE,"TAB20b";#N/A,#N/A,TRUE,"TAB21b";#N/A,#N/A,TRUE,"TAB22b";#N/A,#N/A,TRUE,"TAB23b";#N/A,#N/A,TRUE,"TAB24b";#N/A,#N/A,TRUE,"TAB25b";#N/A,#N/A,TRUE,"TAB26b";#N/A,#N/A,TRUE,"TAB27b";#N/A,#N/A,TRUE,"TAB28b";#N/A,#N/A,TRUE,"TAB29b";#N/A,#N/A,TRUE,"TAB30b";#N/A,#N/A,TRUE,"TAB31b";#N/A,#N/A,TRUE,"TAB32b";#N/A,#N/A,TRUE,"TAB33b";#N/A,#N/A,TRUE,"TAB34b";#N/A,#N/A,TRUE,"TAB35b";#N/A,#N/A,TRUE,"TAB36b";#N/A,#N/A,TRUE,"RED37b";#N/A,#N/A,TRUE,"TAB38b";#N/A,#N/A,TRUE,"TAB39";#N/A,#N/A,TRUE,"TAB40"}</definedName>
    <definedName name="wrn.BLZ._.RED._.tables." hidden="1">{#N/A,#N/A,TRUE,"TAB1";#N/A,#N/A,TRUE,"TAB2b";#N/A,#N/A,TRUE,"TAB3b";#N/A,#N/A,TRUE,"TAB4b";#N/A,#N/A,TRUE,"TAB5b";#N/A,#N/A,TRUE,"TAB6b";#N/A,#N/A,TRUE,"TAB7b";#N/A,#N/A,TRUE,"TAB8b";#N/A,#N/A,TRUE,"TAB9b";#N/A,#N/A,TRUE,"TAB10b";#N/A,#N/A,TRUE,"TAB11b";#N/A,#N/A,TRUE,"TAB12b";#N/A,#N/A,TRUE,"TAB13b";#N/A,#N/A,TRUE,"TAB14b";#N/A,#N/A,TRUE,"TAB15A1";#N/A,#N/A,TRUE,"TAB15B1";#N/A,#N/A,TRUE,"TAB15C";#N/A,#N/A,TRUE,"TAB16b";#N/A,#N/A,TRUE,"TAB17b";#N/A,#N/A,TRUE,"TAB18b";#N/A,#N/A,TRUE,"TAB19b";#N/A,#N/A,TRUE,"TAB20b";#N/A,#N/A,TRUE,"TAB21b";#N/A,#N/A,TRUE,"TAB22b";#N/A,#N/A,TRUE,"TAB23b";#N/A,#N/A,TRUE,"TAB24b";#N/A,#N/A,TRUE,"TAB25b";#N/A,#N/A,TRUE,"TAB26b";#N/A,#N/A,TRUE,"TAB27b";#N/A,#N/A,TRUE,"TAB28b";#N/A,#N/A,TRUE,"TAB29b";#N/A,#N/A,TRUE,"TAB30b";#N/A,#N/A,TRUE,"TAB31b";#N/A,#N/A,TRUE,"TAB32b";#N/A,#N/A,TRUE,"TAB33b";#N/A,#N/A,TRUE,"TAB34b";#N/A,#N/A,TRUE,"TAB35b";#N/A,#N/A,TRUE,"TAB36b";#N/A,#N/A,TRUE,"RED37b";#N/A,#N/A,TRUE,"TAB38b";#N/A,#N/A,TRUE,"TAB39";#N/A,#N/A,TRUE,"TAB40"}</definedName>
    <definedName name="wrn.Briefing._.98." localSheetId="0" hidden="1">{#N/A,#N/A,FALSE,"COVER";"brief98",#N/A,FALSE,"CGovmt";"brief98",#N/A,FALSE,"RONFPS";"brief98",#N/A,FALSE,"CONSNFPS";"brief98",#N/A,FALSE,"SRCGOVT";"brief98",#N/A,FALSE,"SRNFPS";"brief98",#N/A,FALSE,"NFPSFIN";"brief98",#N/A,FALSE,"BOP";"brief98",#N/A,FALSE,"CENTBANK";"brief98",#N/A,FALSE,"COMBANKS";"brief98",#N/A,FALSE,"BSYSTEM";"brief98",#N/A,FALSE,"NBANKFINST";"brief98",#N/A,FALSE,"FSYSTEM";"brief98",#N/A,FALSE,"PERCRITERIA";"brief98",#N/A,FALSE,"MONAGGREG"}</definedName>
    <definedName name="wrn.Briefing._.98." hidden="1">{#N/A,#N/A,FALSE,"COVER";"brief98",#N/A,FALSE,"CGovmt";"brief98",#N/A,FALSE,"RONFPS";"brief98",#N/A,FALSE,"CONSNFPS";"brief98",#N/A,FALSE,"SRCGOVT";"brief98",#N/A,FALSE,"SRNFPS";"brief98",#N/A,FALSE,"NFPSFIN";"brief98",#N/A,FALSE,"BOP";"brief98",#N/A,FALSE,"CENTBANK";"brief98",#N/A,FALSE,"COMBANKS";"brief98",#N/A,FALSE,"BSYSTEM";"brief98",#N/A,FALSE,"NBANKFINST";"brief98",#N/A,FALSE,"FSYSTEM";"brief98",#N/A,FALSE,"PERCRITERIA";"brief98",#N/A,FALSE,"MONAGGREG"}</definedName>
    <definedName name="wrn.Briefing._.Tables." localSheetId="0" hidden="1">{#N/A,#N/A,TRUE,"Tab_1 Economic Ind.";#N/A,#N/A,TRUE,"Tab_2  Public Sector Op.";#N/A,#N/A,TRUE,"Tab_3";#N/A,#N/A,TRUE,"Tab_4 Monetary";#N/A,#N/A,TRUE,"Tab_5 Medium-Term Outlook";#N/A,#N/A,TRUE,"Tab_6";#N/A,#N/A,TRUE,"Tab_7 Indicators of Ext. Vul."}</definedName>
    <definedName name="wrn.Briefing._.Tables." hidden="1">{#N/A,#N/A,TRUE,"Tab_1 Economic Ind.";#N/A,#N/A,TRUE,"Tab_2  Public Sector Op.";#N/A,#N/A,TRUE,"Tab_3";#N/A,#N/A,TRUE,"Tab_4 Monetary";#N/A,#N/A,TRUE,"Tab_5 Medium-Term Outlook";#N/A,#N/A,TRUE,"Tab_6";#N/A,#N/A,TRUE,"Tab_7 Indicators of Ext. Vul."}</definedName>
    <definedName name="wrn.CelPIB." localSheetId="0" hidden="1">{#N/A,#N/A,FALSE,"CelPIB"}</definedName>
    <definedName name="wrn.CelPIB." hidden="1">{#N/A,#N/A,FALSE,"CelPIB"}</definedName>
    <definedName name="wrn.CG._.Cons._.GDP." localSheetId="0" hidden="1">{#N/A,#N/A,FALSE,"CG Cons GDP";#N/A,#N/A,FALSE,"CG Cons GDP";#N/A,#N/A,FALSE,"CGvt Revenue GDP";#N/A,#N/A,FALSE,"RestGGPIB";#N/A,#N/A,FALSE,"RestGGPIB";#N/A,#N/A,FALSE,"SSPIB";#N/A,#N/A,FALSE,"EntpsPIB";#N/A,#N/A,FALSE,"EntpsPIB";#N/A,#N/A,FALSE,"CelPIB"}</definedName>
    <definedName name="wrn.CG._.Cons._.GDP." hidden="1">{#N/A,#N/A,FALSE,"CG Cons GDP";#N/A,#N/A,FALSE,"CG Cons GDP";#N/A,#N/A,FALSE,"CGvt Revenue GDP";#N/A,#N/A,FALSE,"RestGGPIB";#N/A,#N/A,FALSE,"RestGGPIB";#N/A,#N/A,FALSE,"SSPIB";#N/A,#N/A,FALSE,"EntpsPIB";#N/A,#N/A,FALSE,"EntpsPIB";#N/A,#N/A,FALSE,"CelPIB"}</definedName>
    <definedName name="wrn.CGvt._.Revenue._.GDP." localSheetId="0" hidden="1">{#N/A,#N/A,FALSE,"NFPS GDP"}</definedName>
    <definedName name="wrn.CGvt._.Revenue._.GDP." hidden="1">{#N/A,#N/A,FALSE,"NFPS GDP"}</definedName>
    <definedName name="wrn.EntpsPIB." localSheetId="0" hidden="1">{#N/A,#N/A,FALSE,"EntpsPIB"}</definedName>
    <definedName name="wrn.EntpsPIB." hidden="1">{#N/A,#N/A,FALSE,"EntpsPIB"}</definedName>
    <definedName name="wrn.este." localSheetId="0" hidden="1">{#N/A,#N/A,FALSE,"DATOS";#N/A,#N/A,FALSE,"RESUMEN";#N/A,#N/A,FALSE,"INVERS"}</definedName>
    <definedName name="wrn.este." hidden="1">{#N/A,#N/A,FALSE,"DATOS";#N/A,#N/A,FALSE,"RESUMEN";#N/A,#N/A,FALSE,"INVERS"}</definedName>
    <definedName name="wrn.este._norte" localSheetId="0" hidden="1">{#N/A,#N/A,FALSE,"DATOS";#N/A,#N/A,FALSE,"RESUMEN";#N/A,#N/A,FALSE,"INVERS"}</definedName>
    <definedName name="wrn.este._norte" hidden="1">{#N/A,#N/A,FALSE,"DATOS";#N/A,#N/A,FALSE,"RESUMEN";#N/A,#N/A,FALSE,"INVERS"}</definedName>
    <definedName name="wrn.este.norte" localSheetId="0" hidden="1">{#N/A,#N/A,FALSE,"DATOS";#N/A,#N/A,FALSE,"RESUMEN";#N/A,#N/A,FALSE,"INVERS"}</definedName>
    <definedName name="wrn.este.norte" hidden="1">{#N/A,#N/A,FALSE,"DATOS";#N/A,#N/A,FALSE,"RESUMEN";#N/A,#N/A,FALSE,"INVERS"}</definedName>
    <definedName name="wrn.este_empresa" localSheetId="0" hidden="1">{#N/A,#N/A,FALSE,"DATOS";#N/A,#N/A,FALSE,"RESUMEN";#N/A,#N/A,FALSE,"INVERS"}</definedName>
    <definedName name="wrn.este_empresa" hidden="1">{#N/A,#N/A,FALSE,"DATOS";#N/A,#N/A,FALSE,"RESUMEN";#N/A,#N/A,FALSE,"INVERS"}</definedName>
    <definedName name="wrn.JANSEP97." localSheetId="0" hidden="1">{#N/A,#N/A,FALSE,"COVER";"sep97",#N/A,FALSE,"CGovmt";"sep97",#N/A,FALSE,"RONFPS";"sep97",#N/A,FALSE,"CONSNFPS";"sep97",#N/A,FALSE,"NFPSFIN";"sep97",#N/A,FALSE,"CENTBANK";"sep97",#N/A,FALSE,"COMBANKS";"sep97",#N/A,FALSE,"BSYSTEM";"sep97",#N/A,FALSE,"NBANKFINST";"sep97",#N/A,FALSE,"FSYSTEM";"sep97",#N/A,FALSE,"MONAGGREG";"sep97",#N/A,FALSE,"BOP";"sep97",#N/A,FALSE,"PERCRITERIA";"sep97",#N/A,FALSE,"SRCGOVT";"sep97",#N/A,FALSE,"SRNFPS"}</definedName>
    <definedName name="wrn.JANSEP97." hidden="1">{#N/A,#N/A,FALSE,"COVER";"sep97",#N/A,FALSE,"CGovmt";"sep97",#N/A,FALSE,"RONFPS";"sep97",#N/A,FALSE,"CONSNFPS";"sep97",#N/A,FALSE,"NFPSFIN";"sep97",#N/A,FALSE,"CENTBANK";"sep97",#N/A,FALSE,"COMBANKS";"sep97",#N/A,FALSE,"BSYSTEM";"sep97",#N/A,FALSE,"NBANKFINST";"sep97",#N/A,FALSE,"FSYSTEM";"sep97",#N/A,FALSE,"MONAGGREG";"sep97",#N/A,FALSE,"BOP";"sep97",#N/A,FALSE,"PERCRITERIA";"sep97",#N/A,FALSE,"SRCGOVT";"sep97",#N/A,FALSE,"SRNFPS"}</definedName>
    <definedName name="wrn.Main._.Economic._.Indicators." localSheetId="0" hidden="1">{"Main Economic Indicators",#N/A,FALSE,"C"}</definedName>
    <definedName name="wrn.Main._.Economic._.Indicators." hidden="1">{"Main Economic Indicators",#N/A,FALSE,"C"}</definedName>
    <definedName name="wrn.MIT." localSheetId="0" hidden="1">{#N/A,#N/A,FALSE,"CONTENTS";#N/A,#N/A,FALSE,"BOP";#N/A,#N/A,FALSE,"EXP";#N/A,#N/A,FALSE,"EXPG";#N/A,#N/A,FALSE,"EXPP";#N/A,#N/A,FALSE,"IMP";#N/A,#N/A,FALSE,"TOT";#N/A,#N/A,FALSE,"SERV";#N/A,#N/A,FALSE,"TRAN";#N/A,#N/A,FALSE,"DEBT"}</definedName>
    <definedName name="wrn.MIT." hidden="1">{#N/A,#N/A,FALSE,"CONTENTS";#N/A,#N/A,FALSE,"BOP";#N/A,#N/A,FALSE,"EXP";#N/A,#N/A,FALSE,"EXPG";#N/A,#N/A,FALSE,"EXPP";#N/A,#N/A,FALSE,"IMP";#N/A,#N/A,FALSE,"TOT";#N/A,#N/A,FALSE,"SERV";#N/A,#N/A,FALSE,"TRAN";#N/A,#N/A,FALSE,"DEBT"}</definedName>
    <definedName name="wrn.Monthsheet." localSheetId="0" hidden="1">{"Minpmon",#N/A,FALSE,"Monthinput"}</definedName>
    <definedName name="wrn.Monthsheet." hidden="1">{"Minpmon",#N/A,FALSE,"Monthinput"}</definedName>
    <definedName name="wrn.NFPS._.GDP." localSheetId="0" hidden="1">{#N/A,#N/A,FALSE,"NFPS GDP"}</definedName>
    <definedName name="wrn.NFPS._.GDP." hidden="1">{#N/A,#N/A,FALSE,"NFPS GDP"}</definedName>
    <definedName name="wrn.original." localSheetId="0" hidden="1">{"Original",#N/A,FALSE,"CENTBANK";"Original",#N/A,FALSE,"COMBANKS"}</definedName>
    <definedName name="wrn.original." hidden="1">{"Original",#N/A,FALSE,"CENTBANK";"Original",#N/A,FALSE,"COMBANKS"}</definedName>
    <definedName name="wrn.PREDESPACHO." localSheetId="0" hidden="1">{#N/A,#N/A,FALSE,"Despacho potencia";#N/A,#N/A,FALSE,"DESPACHO EN OM"}</definedName>
    <definedName name="wrn.PREDESPACHO." hidden="1">{#N/A,#N/A,FALSE,"Despacho potencia";#N/A,#N/A,FALSE,"DESPACHO EN OM"}</definedName>
    <definedName name="wrn.Pricing._.Case." localSheetId="0" hidden="1">{#N/A,#N/A,TRUE,"RESULTS";#N/A,#N/A,TRUE,"REV REQUIRE";#N/A,#N/A,TRUE,"RATEBASE";#N/A,#N/A,TRUE,"LEVELIZED"}</definedName>
    <definedName name="wrn.Pricing._.Case." hidden="1">{#N/A,#N/A,TRUE,"RESULTS";#N/A,#N/A,TRUE,"REV REQUIRE";#N/A,#N/A,TRUE,"RATEBASE";#N/A,#N/A,TRUE,"LEVELIZED"}</definedName>
    <definedName name="wrn.pricing2._.case." localSheetId="0" hidden="1">{#N/A,#N/A,TRUE,"RESULTS";#N/A,#N/A,TRUE,"REV REQUIRE";#N/A,#N/A,TRUE,"RATEBASE";#N/A,#N/A,TRUE,"LEVELIZED"}</definedName>
    <definedName name="wrn.pricing2._.case." hidden="1">{#N/A,#N/A,TRUE,"RESULTS";#N/A,#N/A,TRUE,"REV REQUIRE";#N/A,#N/A,TRUE,"RATEBASE";#N/A,#N/A,TRUE,"LEVELIZED"}</definedName>
    <definedName name="wrn.Program." localSheetId="0" hidden="1">{"Tab1",#N/A,FALSE,"P";"Tab2",#N/A,FALSE,"P"}</definedName>
    <definedName name="wrn.Program." hidden="1">{"Tab1",#N/A,FALSE,"P";"Tab2",#N/A,FALSE,"P"}</definedName>
    <definedName name="wrn.quarters._.98." localSheetId="0" hidden="1">{"qu98",#N/A,FALSE,"CGovmt";"qu98",#N/A,FALSE,"RONFPS";"qu98",#N/A,FALSE,"CONSNFPS";"qu98",#N/A,FALSE,"NFPSFIN";"qu98",#N/A,FALSE,"CENTBANK";"qu98",#N/A,FALSE,"COMBANKS";"qu98",#N/A,FALSE,"BSYSTEM";"qu98",#N/A,FALSE,"NBANKFINST";"qu98",#N/A,FALSE,"FSYSTEM";"qu98",#N/A,FALSE,"MONAGGREG";"qu98",#N/A,FALSE,"BOP";"qu98",#N/A,FALSE,"SRCGOVT";"qu98",#N/A,FALSE,"SRNFPS";"qu98 (Deflator)",#N/A,FALSE,"Deflator";"qu98 (CPI)",#N/A,FALSE,"CPI"}</definedName>
    <definedName name="wrn.quarters._.98." hidden="1">{"qu98",#N/A,FALSE,"CGovmt";"qu98",#N/A,FALSE,"RONFPS";"qu98",#N/A,FALSE,"CONSNFPS";"qu98",#N/A,FALSE,"NFPSFIN";"qu98",#N/A,FALSE,"CENTBANK";"qu98",#N/A,FALSE,"COMBANKS";"qu98",#N/A,FALSE,"BSYSTEM";"qu98",#N/A,FALSE,"NBANKFINST";"qu98",#N/A,FALSE,"FSYSTEM";"qu98",#N/A,FALSE,"MONAGGREG";"qu98",#N/A,FALSE,"BOP";"qu98",#N/A,FALSE,"SRCGOVT";"qu98",#N/A,FALSE,"SRNFPS";"qu98 (Deflator)",#N/A,FALSE,"Deflator";"qu98 (CPI)",#N/A,FALSE,"CPI"}</definedName>
    <definedName name="wrn.repred." localSheetId="0" hidden="1">{"bop94-99",#N/A,FALSE,"BOP";"bgdp94-99",#N/A,FALSE,"BOPGDP";"exp94-99",#N/A,FALSE,"EXP";"imp94-99",#N/A,FALSE,"IMP";"tt9499",#N/A,FALSE,"TT";"ss94-99",#N/A,FALSE,"SERV";"tran94-99",#N/A,FALSE,"TRAN";"dis95-98",#N/A,FALSE,"DISB";"amor94-99",#N/A,FALSE,"AMOR";"int94-98",#N/A,FALSE,"INT";"debt94-99",#N/A,FALSE,"DEBT"}</definedName>
    <definedName name="wrn.repred." hidden="1">{"bop94-99",#N/A,FALSE,"BOP";"bgdp94-99",#N/A,FALSE,"BOPGDP";"exp94-99",#N/A,FALSE,"EXP";"imp94-99",#N/A,FALSE,"IMP";"tt9499",#N/A,FALSE,"TT";"ss94-99",#N/A,FALSE,"SERV";"tran94-99",#N/A,FALSE,"TRAN";"dis95-98",#N/A,FALSE,"DISB";"amor94-99",#N/A,FALSE,"AMOR";"int94-98",#N/A,FALSE,"INT";"debt94-99",#N/A,FALSE,"DEBT"}</definedName>
    <definedName name="wrn.RestGGPIB." localSheetId="0" hidden="1">{#N/A,#N/A,FALSE,"RestGGPIB"}</definedName>
    <definedName name="wrn.RestGGPIB." hidden="1">{#N/A,#N/A,FALSE,"RestGGPIB"}</definedName>
    <definedName name="wrn.Riqfin." localSheetId="0" hidden="1">{"Riqfin97",#N/A,FALSE,"Tran";"Riqfinpro",#N/A,FALSE,"Tran"}</definedName>
    <definedName name="wrn.Riqfin." hidden="1">{"Riqfin97",#N/A,FALSE,"Tran";"Riqfinpro",#N/A,FALSE,"Tran"}</definedName>
    <definedName name="wrn.sreport9899." localSheetId="0" hidden="1">{#N/A,#N/A,TRUE,"COVER";"srsep98",#N/A,TRUE,"CGovmt";"percentages",#N/A,TRUE,"CGovmt";"srsep98",#N/A,TRUE,"RONFPS";"percentages",#N/A,TRUE,"RONFPS";"srsep98",#N/A,TRUE,"CONSNFPS";"percentages",#N/A,TRUE,"CONSNFPS";"srsep98",#N/A,TRUE,"SRCGOVT";"srsep98",#N/A,TRUE,"SRNFPS";"srsep98",#N/A,TRUE,"NFPSFIN";"percentages",#N/A,TRUE,"NFPSFIN";"srsep98",#N/A,TRUE,"CENTBANK";"srsep98",#N/A,TRUE,"COMBANKS";"srsep98",#N/A,TRUE,"BSYSTEM";"srsep98",#N/A,TRUE,"NBANKFINST";"srsep98",#N/A,TRUE,"FSYSTEM";"srsep98",#N/A,TRUE,"MONAGGREG";"srsep98",#N/A,TRUE,"SRFSYSCRED";"srsep98",#N/A,TRUE,"SRFSYSTEM";"srsep98",#N/A,TRUE,"MACFLOWS";"srsep98",#N/A,TRUE,"SELINDICATORS";"srsep98",#N/A,TRUE,"Deflator";"srsep98",#N/A,TRUE,"PERCRITERIA";"srsep98",#N/A,TRUE,"CPI"}</definedName>
    <definedName name="wrn.sreport9899." hidden="1">{#N/A,#N/A,TRUE,"COVER";"srsep98",#N/A,TRUE,"CGovmt";"percentages",#N/A,TRUE,"CGovmt";"srsep98",#N/A,TRUE,"RONFPS";"percentages",#N/A,TRUE,"RONFPS";"srsep98",#N/A,TRUE,"CONSNFPS";"percentages",#N/A,TRUE,"CONSNFPS";"srsep98",#N/A,TRUE,"SRCGOVT";"srsep98",#N/A,TRUE,"SRNFPS";"srsep98",#N/A,TRUE,"NFPSFIN";"percentages",#N/A,TRUE,"NFPSFIN";"srsep98",#N/A,TRUE,"CENTBANK";"srsep98",#N/A,TRUE,"COMBANKS";"srsep98",#N/A,TRUE,"BSYSTEM";"srsep98",#N/A,TRUE,"NBANKFINST";"srsep98",#N/A,TRUE,"FSYSTEM";"srsep98",#N/A,TRUE,"MONAGGREG";"srsep98",#N/A,TRUE,"SRFSYSCRED";"srsep98",#N/A,TRUE,"SRFSYSTEM";"srsep98",#N/A,TRUE,"MACFLOWS";"srsep98",#N/A,TRUE,"SELINDICATORS";"srsep98",#N/A,TRUE,"Deflator";"srsep98",#N/A,TRUE,"PERCRITERIA";"srsep98",#N/A,TRUE,"CPI"}</definedName>
    <definedName name="wrn.SSPIB." localSheetId="0" hidden="1">{#N/A,#N/A,FALSE,"SSPIB"}</definedName>
    <definedName name="wrn.SSPIB." hidden="1">{#N/A,#N/A,FALSE,"SSPIB"}</definedName>
    <definedName name="wrn.Staff._.Report._.Tables." localSheetId="0" hidden="1">{#N/A,#N/A,FALSE,"SR1";#N/A,#N/A,FALSE,"SR2";#N/A,#N/A,FALSE,"SR3";#N/A,#N/A,FALSE,"SR4"}</definedName>
    <definedName name="wrn.Staff._.Report._.Tables." hidden="1">{#N/A,#N/A,FALSE,"SR1";#N/A,#N/A,FALSE,"SR2";#N/A,#N/A,FALSE,"SR3";#N/A,#N/A,FALSE,"SR4"}</definedName>
    <definedName name="wrn.staffreport." localSheetId="0" hidden="1">{#N/A,#N/A,FALSE,"slvsrtb1";#N/A,#N/A,FALSE,"slvsrtb2";#N/A,#N/A,FALSE,"slvsrtb3";#N/A,#N/A,FALSE,"slvsrtb4";#N/A,#N/A,FALSE,"slvsrtb5";#N/A,#N/A,FALSE,"slvsrtb6";#N/A,#N/A,FALSE,"slvsrtb7";#N/A,#N/A,FALSE,"slvsrtb8";#N/A,#N/A,FALSE,"slvsrtb9";#N/A,#N/A,FALSE,"slvsrtb10";#N/A,#N/A,FALSE,"slvsrtb12"}</definedName>
    <definedName name="wrn.staffreport." hidden="1">{#N/A,#N/A,FALSE,"slvsrtb1";#N/A,#N/A,FALSE,"slvsrtb2";#N/A,#N/A,FALSE,"slvsrtb3";#N/A,#N/A,FALSE,"slvsrtb4";#N/A,#N/A,FALSE,"slvsrtb5";#N/A,#N/A,FALSE,"slvsrtb6";#N/A,#N/A,FALSE,"slvsrtb7";#N/A,#N/A,FALSE,"slvsrtb8";#N/A,#N/A,FALSE,"slvsrtb9";#N/A,#N/A,FALSE,"slvsrtb10";#N/A,#N/A,FALSE,"slvsrtb12"}</definedName>
    <definedName name="wvu.PLA1." localSheetId="0" hidden="1">{FALSE,FALSE,-1.25,-15.5,484.5,276.75,FALSE,FALSE,TRUE,TRUE,0,12,#N/A,46,#N/A,2.93460490463215,15.35,1,FALSE,FALSE,3,TRUE,1,FALSE,100,"Swvu.PLA1.","ACwvu.PLA1.",#N/A,FALSE,FALSE,0,0,0,0,2,"","",TRUE,TRUE,FALSE,FALSE,1,60,#N/A,#N/A,FALSE,FALSE,FALSE,FALSE,FALSE,FALSE,FALSE,9,65532,65532,FALSE,FALSE,TRUE,TRUE,TRUE}</definedName>
    <definedName name="wvu.PLA1." hidden="1">{FALSE,FALSE,-1.25,-15.5,484.5,276.75,FALSE,FALSE,TRUE,TRUE,0,12,#N/A,46,#N/A,2.93460490463215,15.35,1,FALSE,FALSE,3,TRUE,1,FALSE,100,"Swvu.PLA1.","ACwvu.PLA1.",#N/A,FALSE,FALSE,0,0,0,0,2,"","",TRUE,TRUE,FALSE,FALSE,1,60,#N/A,#N/A,FALSE,FALSE,FALSE,FALSE,FALSE,FALSE,FALSE,9,65532,65532,FALSE,FALSE,TRUE,TRUE,TRUE}</definedName>
    <definedName name="wvu.PLA2." localSheetId="0" hidden="1">{TRUE,TRUE,-1.25,-15.5,484.5,276.75,FALSE,FALSE,TRUE,TRUE,0,15,#N/A,56,#N/A,4.88636363636364,15.35,1,FALSE,FALSE,3,TRUE,1,FALSE,100,"Swvu.PLA2.","ACwvu.PLA2.",#N/A,FALSE,FALSE,0,0,0,0,2,"","",TRUE,TRUE,FALSE,FALSE,1,60,#N/A,#N/A,FALSE,FALSE,"Rwvu.PLA2.",#N/A,FALSE,FALSE,FALSE,9,65532,65532,FALSE,FALSE,TRUE,TRUE,TRUE}</definedName>
    <definedName name="wvu.PLA2." hidden="1">{TRUE,TRUE,-1.25,-15.5,484.5,276.75,FALSE,FALSE,TRUE,TRUE,0,15,#N/A,56,#N/A,4.88636363636364,15.35,1,FALSE,FALSE,3,TRUE,1,FALSE,100,"Swvu.PLA2.","ACwvu.PLA2.",#N/A,FALSE,FALSE,0,0,0,0,2,"","",TRUE,TRUE,FALSE,FALSE,1,60,#N/A,#N/A,FALSE,FALSE,"Rwvu.PLA2.",#N/A,FALSE,FALSE,FALSE,9,65532,65532,FALSE,FALSE,TRUE,TRUE,TRUE}</definedName>
    <definedName name="ww" localSheetId="0" hidden="1">'[18]M'!#REF!</definedName>
    <definedName name="ww" hidden="1">'[18]M'!#REF!</definedName>
    <definedName name="www" localSheetId="0" hidden="1">{"Riqfin97",#N/A,FALSE,"Tran";"Riqfinpro",#N/A,FALSE,"Tran"}</definedName>
    <definedName name="www" hidden="1">{"Riqfin97",#N/A,FALSE,"Tran";"Riqfinpro",#N/A,FALSE,"Tran"}</definedName>
    <definedName name="wwwjjj" localSheetId="0" hidden="1">{#N/A,#N/A,FALSE,"slvsrtb1";#N/A,#N/A,FALSE,"slvsrtb2";#N/A,#N/A,FALSE,"slvsrtb3";#N/A,#N/A,FALSE,"slvsrtb4";#N/A,#N/A,FALSE,"slvsrtb5";#N/A,#N/A,FALSE,"slvsrtb6";#N/A,#N/A,FALSE,"slvsrtb7";#N/A,#N/A,FALSE,"slvsrtb8";#N/A,#N/A,FALSE,"slvsrtb9";#N/A,#N/A,FALSE,"slvsrtb10";#N/A,#N/A,FALSE,"slvsrtb12"}</definedName>
    <definedName name="wwwjjj" hidden="1">{#N/A,#N/A,FALSE,"slvsrtb1";#N/A,#N/A,FALSE,"slvsrtb2";#N/A,#N/A,FALSE,"slvsrtb3";#N/A,#N/A,FALSE,"slvsrtb4";#N/A,#N/A,FALSE,"slvsrtb5";#N/A,#N/A,FALSE,"slvsrtb6";#N/A,#N/A,FALSE,"slvsrtb7";#N/A,#N/A,FALSE,"slvsrtb8";#N/A,#N/A,FALSE,"slvsrtb9";#N/A,#N/A,FALSE,"slvsrtb10";#N/A,#N/A,FALSE,"slvsrtb12"}</definedName>
    <definedName name="wwww" localSheetId="0" hidden="1">'[25]M'!#REF!</definedName>
    <definedName name="wwww" hidden="1">'[25]M'!#REF!</definedName>
    <definedName name="wwwww" localSheetId="0" hidden="1">{"Minpmon",#N/A,FALSE,"Monthinput"}</definedName>
    <definedName name="wwwww" hidden="1">{"Minpmon",#N/A,FALSE,"Monthinput"}</definedName>
    <definedName name="wwwwwww" localSheetId="0" hidden="1">{"Riqfin97",#N/A,FALSE,"Tran";"Riqfinpro",#N/A,FALSE,"Tran"}</definedName>
    <definedName name="wwwwwww" hidden="1">{"Riqfin97",#N/A,FALSE,"Tran";"Riqfinpro",#N/A,FALSE,"Tran"}</definedName>
    <definedName name="wwwwwwww" localSheetId="0" hidden="1">{"Tab1",#N/A,FALSE,"P";"Tab2",#N/A,FALSE,"P"}</definedName>
    <definedName name="wwwwwwww" hidden="1">{"Tab1",#N/A,FALSE,"P";"Tab2",#N/A,FALSE,"P"}</definedName>
    <definedName name="xx" localSheetId="0" hidden="1">{"Riqfin97",#N/A,FALSE,"Tran";"Riqfinpro",#N/A,FALSE,"Tran"}</definedName>
    <definedName name="xx" hidden="1">{"Riqfin97",#N/A,FALSE,"Tran";"Riqfinpro",#N/A,FALSE,"Tran"}</definedName>
    <definedName name="xxxx" localSheetId="0" hidden="1">{"Riqfin97",#N/A,FALSE,"Tran";"Riqfinpro",#N/A,FALSE,"Tran"}</definedName>
    <definedName name="xxxx" hidden="1">{"Riqfin97",#N/A,FALSE,"Tran";"Riqfinpro",#N/A,FALSE,"Tran"}</definedName>
    <definedName name="xxxxxxxxxxxxxx" localSheetId="0" hidden="1">{"Riqfin97",#N/A,FALSE,"Tran";"Riqfinpro",#N/A,FALSE,"Tran"}</definedName>
    <definedName name="xxxxxxxxxxxxxx" hidden="1">{"Riqfin97",#N/A,FALSE,"Tran";"Riqfinpro",#N/A,FALSE,"Tran"}</definedName>
    <definedName name="yu" localSheetId="0" hidden="1">{"Tab1",#N/A,FALSE,"P";"Tab2",#N/A,FALSE,"P"}</definedName>
    <definedName name="yu" hidden="1">{"Tab1",#N/A,FALSE,"P";"Tab2",#N/A,FALSE,"P"}</definedName>
    <definedName name="yyy" localSheetId="0" hidden="1">{"Tab1",#N/A,FALSE,"P";"Tab2",#N/A,FALSE,"P"}</definedName>
    <definedName name="yyy" hidden="1">{"Tab1",#N/A,FALSE,"P";"Tab2",#N/A,FALSE,"P"}</definedName>
    <definedName name="yyyy" localSheetId="0" hidden="1">{"Riqfin97",#N/A,FALSE,"Tran";"Riqfinpro",#N/A,FALSE,"Tran"}</definedName>
    <definedName name="yyyy" hidden="1">{"Riqfin97",#N/A,FALSE,"Tran";"Riqfinpro",#N/A,FALSE,"Tran"}</definedName>
    <definedName name="yyyyyy" localSheetId="0" hidden="1">{"Minpmon",#N/A,FALSE,"Monthinput"}</definedName>
    <definedName name="yyyyyy" hidden="1">{"Minpmon",#N/A,FALSE,"Monthinput"}</definedName>
    <definedName name="Z_1A8C061B_2301_11D3_BFD1_000039E37209_.wvu.Cols" localSheetId="0" hidden="1">#REF!,#REF!,#REF!</definedName>
    <definedName name="Z_1A8C061B_2301_11D3_BFD1_000039E37209_.wvu.Cols" hidden="1">#REF!,#REF!,#REF!</definedName>
    <definedName name="Z_1A8C061B_2301_11D3_BFD1_000039E37209_.wvu.Rows" localSheetId="0" hidden="1">#REF!,#REF!,#REF!</definedName>
    <definedName name="Z_1A8C061B_2301_11D3_BFD1_000039E37209_.wvu.Rows" hidden="1">#REF!,#REF!,#REF!</definedName>
    <definedName name="Z_1A8C061C_2301_11D3_BFD1_000039E37209_.wvu.Cols" localSheetId="0" hidden="1">#REF!,#REF!,#REF!</definedName>
    <definedName name="Z_1A8C061C_2301_11D3_BFD1_000039E37209_.wvu.Cols" hidden="1">#REF!,#REF!,#REF!</definedName>
    <definedName name="Z_1A8C061C_2301_11D3_BFD1_000039E37209_.wvu.Rows" localSheetId="0" hidden="1">#REF!,#REF!,#REF!</definedName>
    <definedName name="Z_1A8C061C_2301_11D3_BFD1_000039E37209_.wvu.Rows" hidden="1">#REF!,#REF!,#REF!</definedName>
    <definedName name="Z_1A8C061E_2301_11D3_BFD1_000039E37209_.wvu.Cols" localSheetId="0" hidden="1">#REF!,#REF!,#REF!</definedName>
    <definedName name="Z_1A8C061E_2301_11D3_BFD1_000039E37209_.wvu.Cols" hidden="1">#REF!,#REF!,#REF!</definedName>
    <definedName name="Z_1A8C061E_2301_11D3_BFD1_000039E37209_.wvu.Rows" localSheetId="0" hidden="1">#REF!,#REF!,#REF!</definedName>
    <definedName name="Z_1A8C061E_2301_11D3_BFD1_000039E37209_.wvu.Rows" hidden="1">#REF!,#REF!,#REF!</definedName>
    <definedName name="Z_1A8C061F_2301_11D3_BFD1_000039E37209_.wvu.Cols" localSheetId="0" hidden="1">#REF!,#REF!,#REF!</definedName>
    <definedName name="Z_1A8C061F_2301_11D3_BFD1_000039E37209_.wvu.Cols" hidden="1">#REF!,#REF!,#REF!</definedName>
    <definedName name="Z_1A8C061F_2301_11D3_BFD1_000039E37209_.wvu.Rows" localSheetId="0" hidden="1">#REF!,#REF!,#REF!</definedName>
    <definedName name="Z_1A8C061F_2301_11D3_BFD1_000039E37209_.wvu.Rows" hidden="1">#REF!,#REF!,#REF!</definedName>
    <definedName name="Z_95224721_0485_11D4_BFD1_00508B5F4DA4_.wvu.Cols" localSheetId="0" hidden="1">#REF!</definedName>
    <definedName name="Z_95224721_0485_11D4_BFD1_00508B5F4DA4_.wvu.Cols" hidden="1">#REF!</definedName>
    <definedName name="zc" localSheetId="0" hidden="1">{"Riqfin97",#N/A,FALSE,"Tran";"Riqfinpro",#N/A,FALSE,"Tran"}</definedName>
    <definedName name="zc" hidden="1">{"Riqfin97",#N/A,FALSE,"Tran";"Riqfinpro",#N/A,FALSE,"Tran"}</definedName>
    <definedName name="zio" localSheetId="0" hidden="1">{"Tab1",#N/A,FALSE,"P";"Tab2",#N/A,FALSE,"P"}</definedName>
    <definedName name="zio" hidden="1">{"Tab1",#N/A,FALSE,"P";"Tab2",#N/A,FALSE,"P"}</definedName>
    <definedName name="zn" localSheetId="0" hidden="1">{"bop94-99",#N/A,FALSE,"BOP";"bgdp94-99",#N/A,FALSE,"BOPGDP";"exp94-99",#N/A,FALSE,"EXP";"imp94-99",#N/A,FALSE,"IMP";"tt9499",#N/A,FALSE,"TT";"ss94-99",#N/A,FALSE,"SERV";"tran94-99",#N/A,FALSE,"TRAN";"dis95-98",#N/A,FALSE,"DISB";"amor94-99",#N/A,FALSE,"AMOR";"int94-98",#N/A,FALSE,"INT";"debt94-99",#N/A,FALSE,"DEBT"}</definedName>
    <definedName name="zn" hidden="1">{"bop94-99",#N/A,FALSE,"BOP";"bgdp94-99",#N/A,FALSE,"BOPGDP";"exp94-99",#N/A,FALSE,"EXP";"imp94-99",#N/A,FALSE,"IMP";"tt9499",#N/A,FALSE,"TT";"ss94-99",#N/A,FALSE,"SERV";"tran94-99",#N/A,FALSE,"TRAN";"dis95-98",#N/A,FALSE,"DISB";"amor94-99",#N/A,FALSE,"AMOR";"int94-98",#N/A,FALSE,"INT";"debt94-99",#N/A,FALSE,"DEBT"}</definedName>
    <definedName name="zv" localSheetId="0" hidden="1">{"Tab1",#N/A,FALSE,"P";"Tab2",#N/A,FALSE,"P"}</definedName>
    <definedName name="zv" hidden="1">{"Tab1",#N/A,FALSE,"P";"Tab2",#N/A,FALSE,"P"}</definedName>
    <definedName name="zx" localSheetId="0" hidden="1">{"Tab1",#N/A,FALSE,"P";"Tab2",#N/A,FALSE,"P"}</definedName>
    <definedName name="zx" hidden="1">{"Tab1",#N/A,FALSE,"P";"Tab2",#N/A,FALSE,"P"}</definedName>
    <definedName name="zz" localSheetId="0" hidden="1">{"Tab1",#N/A,FALSE,"P";"Tab2",#N/A,FALSE,"P"}</definedName>
    <definedName name="zz" hidden="1">{"Tab1",#N/A,FALSE,"P";"Tab2",#N/A,FALSE,"P"}</definedName>
    <definedName name="zzzz" localSheetId="0" hidden="1">{"Tab1",#N/A,FALSE,"P";"Tab2",#N/A,FALSE,"P"}</definedName>
    <definedName name="zzzz" hidden="1">{"Tab1",#N/A,FALSE,"P";"Tab2",#N/A,FALSE,"P"}</definedName>
    <definedName name="zzzzzzzzzz" localSheetId="0" hidden="1">{#N/A,#N/A,FALSE,"slvsrtb1";#N/A,#N/A,FALSE,"slvsrtb2";#N/A,#N/A,FALSE,"slvsrtb3";#N/A,#N/A,FALSE,"slvsrtb4";#N/A,#N/A,FALSE,"slvsrtb5";#N/A,#N/A,FALSE,"slvsrtb6";#N/A,#N/A,FALSE,"slvsrtb7";#N/A,#N/A,FALSE,"slvsrtb8";#N/A,#N/A,FALSE,"slvsrtb9";#N/A,#N/A,FALSE,"slvsrtb10";#N/A,#N/A,FALSE,"slvsrtb12"}</definedName>
    <definedName name="zzzzzzzzzz" hidden="1">{#N/A,#N/A,FALSE,"slvsrtb1";#N/A,#N/A,FALSE,"slvsrtb2";#N/A,#N/A,FALSE,"slvsrtb3";#N/A,#N/A,FALSE,"slvsrtb4";#N/A,#N/A,FALSE,"slvsrtb5";#N/A,#N/A,FALSE,"slvsrtb6";#N/A,#N/A,FALSE,"slvsrtb7";#N/A,#N/A,FALSE,"slvsrtb8";#N/A,#N/A,FALSE,"slvsrtb9";#N/A,#N/A,FALSE,"slvsrtb10";#N/A,#N/A,FALSE,"slvsrtb12"}</definedName>
  </definedNames>
  <calcPr fullCalcOnLoad="1"/>
</workbook>
</file>

<file path=xl/sharedStrings.xml><?xml version="1.0" encoding="utf-8"?>
<sst xmlns="http://schemas.openxmlformats.org/spreadsheetml/2006/main" count="102" uniqueCount="75">
  <si>
    <t>Variables Relevantes</t>
  </si>
  <si>
    <t>Valores según indicación</t>
  </si>
  <si>
    <t>Acumulado Año</t>
  </si>
  <si>
    <t>D</t>
  </si>
  <si>
    <t>D%</t>
  </si>
  <si>
    <t>2014</t>
  </si>
  <si>
    <t>Precio Medio de Compra de Energía (USCents/kWh)</t>
  </si>
  <si>
    <t>Factura por Compra de Energía (US$ MM)</t>
  </si>
  <si>
    <t>Compra de Energía CONTRATOS (GWh)</t>
  </si>
  <si>
    <t>Precio Medio de Compra de Energía CONTRATOS (USCents/kWh)</t>
  </si>
  <si>
    <t>Factura por Compra de Energía CONTRATOS (US$ MM)</t>
  </si>
  <si>
    <t>Compra de Energía SPOT (GWh)</t>
  </si>
  <si>
    <t>Precio Medio de Compra de Energía SPOT (USCents/kWh)</t>
  </si>
  <si>
    <t>Factura por Compra de Energía SPOT (US$ MM)</t>
  </si>
  <si>
    <t>Energía Facturada (GWh)</t>
  </si>
  <si>
    <t>Precio Medio de Venta de Energía (RD$/kWh)</t>
  </si>
  <si>
    <t>Energía Cobrada (GWh)</t>
  </si>
  <si>
    <t>FETE (US$ MM)</t>
  </si>
  <si>
    <t>Otros Cobros (US$ MM)</t>
  </si>
  <si>
    <t>Pérdidas (GWh)</t>
  </si>
  <si>
    <t>Pérdidas (%)</t>
  </si>
  <si>
    <t>Cobranzas (%)</t>
  </si>
  <si>
    <t>CRI (%)</t>
  </si>
  <si>
    <t>Indice de Recuperación de Energía (%)</t>
  </si>
  <si>
    <t>Precio Medio de Venta de Energía (USCents/kWh)</t>
  </si>
  <si>
    <t>2015</t>
  </si>
  <si>
    <t>2016</t>
  </si>
  <si>
    <t>Cobros Totales (MM RD$)</t>
  </si>
  <si>
    <t>SAIFI (Int)</t>
  </si>
  <si>
    <t>Abastecimiento o Satisfacción de la Demanda (%)</t>
  </si>
  <si>
    <t>Dirección de Planificación y Control de Gestión</t>
  </si>
  <si>
    <t>EDESUR DOMINICANA, S. A.</t>
  </si>
  <si>
    <t>Tasa de Cambio Banco Central (RD$/US$)</t>
  </si>
  <si>
    <t>Compra de Energía (GWh)</t>
  </si>
  <si>
    <t>Cantidad de Clientes Prepago que Transaron</t>
  </si>
  <si>
    <t>Cobros por Energía Sin Fianzas ni Reconexiones (US$ MM)</t>
  </si>
  <si>
    <t>Cobros por Energía Sin Fianzas ni Reconexiones (RD$ MM)</t>
  </si>
  <si>
    <t>Factura por Venta de Energía Sin Fianzas ni Reconexiones (US$ MM)</t>
  </si>
  <si>
    <t>Factura por Venta de Energía Sin Fianzas ni Reconexiones (RD$ MM)</t>
  </si>
  <si>
    <t>N/D</t>
  </si>
  <si>
    <t>Cantidad de Clientes Telemedidos</t>
  </si>
  <si>
    <t>Pérdidas - Año Móvil (%)</t>
  </si>
  <si>
    <t>Cobranzas - Año Móvil (%)</t>
  </si>
  <si>
    <t>CRI - Año Móvil (%)</t>
  </si>
  <si>
    <t>Indice de Recuperación de Energía - Año Móvil (%)</t>
  </si>
  <si>
    <t>Cantidad de Empleados EDESUR</t>
  </si>
  <si>
    <t>SAIDI (hrs)</t>
  </si>
  <si>
    <t xml:space="preserve">Cantidad de Clientes 24 Horas </t>
  </si>
  <si>
    <t>Cantidad de Clientes</t>
  </si>
  <si>
    <t>Comparativo Trimestral 2019 vs 2018</t>
  </si>
  <si>
    <t>Trimestre ENERO - MARZO 2019</t>
  </si>
  <si>
    <t>Trimestre ENERO -MARZO 2019</t>
  </si>
  <si>
    <t>Trimestre ENERO - MARZO 2018</t>
  </si>
  <si>
    <t>Trimestre ENERO -MARZO 2014</t>
  </si>
  <si>
    <t>Trimestre ABRIL- JUNIO 2014</t>
  </si>
  <si>
    <t>Trimestre JULIO -SEPTIEMBRE 2014</t>
  </si>
  <si>
    <t>Trimestre OCTUBRE - DICIEMBRE 2014</t>
  </si>
  <si>
    <t>Trimestre ENERO -MARZO 2015</t>
  </si>
  <si>
    <t>Trimestre ABRIL- JUNIO 2015</t>
  </si>
  <si>
    <t>Trimestre JULIO -SEPTIEMBRE 2015</t>
  </si>
  <si>
    <t>Trimestre OCTUBRE - DICIEMBRE 2015</t>
  </si>
  <si>
    <t>Trimestre ENERO -MARZO 2016</t>
  </si>
  <si>
    <t>Trimestre ABRIL- JUNIO 2016</t>
  </si>
  <si>
    <t>Trimestre JULIO -SEPTIEMBRE 2016</t>
  </si>
  <si>
    <t>Trimestre OCTUBRE - DICIEMBRE 2016</t>
  </si>
  <si>
    <t>Trimestre ENERO -MARZO 2017</t>
  </si>
  <si>
    <t>Trimestre ABRIL- JUNIO 2017</t>
  </si>
  <si>
    <t>Trimestre JULIO -SEPTIEMBRE 2017</t>
  </si>
  <si>
    <t>Trimestre OCTUBRE - DICIEMBRE 2017</t>
  </si>
  <si>
    <t>Trimestre ENERO -MARZO 2018</t>
  </si>
  <si>
    <t>Trimestre ABRIL- JUNIO 2018</t>
  </si>
  <si>
    <t>Trimestre JULIO -SEPTIEMBRE 2018</t>
  </si>
  <si>
    <t>Trimestre OCTUBRE - DICIEMBRE 2018</t>
  </si>
  <si>
    <t>Trimestre ABRIL -JUNIO 2019</t>
  </si>
  <si>
    <t>Trimestre ABRIL -JUNIO 2018</t>
  </si>
</sst>
</file>

<file path=xl/styles.xml><?xml version="1.0" encoding="utf-8"?>
<styleSheet xmlns="http://schemas.openxmlformats.org/spreadsheetml/2006/main">
  <numFmts count="4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D$&quot;#,##0_);\(&quot;RD$&quot;#,##0\)"/>
    <numFmt numFmtId="165" formatCode="&quot;RD$&quot;#,##0_);[Red]\(&quot;RD$&quot;#,##0\)"/>
    <numFmt numFmtId="166" formatCode="&quot;RD$&quot;#,##0.00_);\(&quot;RD$&quot;#,##0.00\)"/>
    <numFmt numFmtId="167" formatCode="&quot;RD$&quot;#,##0.00_);[Red]\(&quot;RD$&quot;#,##0.00\)"/>
    <numFmt numFmtId="168" formatCode="_(&quot;RD$&quot;* #,##0_);_(&quot;RD$&quot;* \(#,##0\);_(&quot;RD$&quot;* &quot;-&quot;_);_(@_)"/>
    <numFmt numFmtId="169" formatCode="_(&quot;RD$&quot;* #,##0.00_);_(&quot;RD$&quot;* \(#,##0.00\);_(&quot;RD$&quot;* &quot;-&quot;??_);_(@_)"/>
    <numFmt numFmtId="170" formatCode="[$-409]mmm\-yy;@"/>
    <numFmt numFmtId="171" formatCode="#,##0.0_);[Red]\(#,##0.0\)"/>
    <numFmt numFmtId="172" formatCode="0.0%;[Red]\(0.0%\)"/>
    <numFmt numFmtId="173" formatCode="#,##0.000_);[Red]\(#,##0.000\)"/>
    <numFmt numFmtId="174" formatCode="_(* #,##0.0_);_(* \(#,##0.0\);_(* &quot;-&quot;??_);_(@_)"/>
    <numFmt numFmtId="175" formatCode="_(* #,##0_);_(* \(#,##0\);_(* &quot;-&quot;??_);_(@_)"/>
    <numFmt numFmtId="176" formatCode="0.0%"/>
    <numFmt numFmtId="177" formatCode="%#,#00"/>
    <numFmt numFmtId="178" formatCode="_-* #,##0.00\ _R_D_$_-;\-* #,##0.00\ _R_D_$_-;_-* &quot;-&quot;??\ _R_D_$_-;_-@_-"/>
    <numFmt numFmtId="179" formatCode="_(* #,##0.000_);_(* \(#,##0.000\);_(* &quot;-&quot;??_);_(@_)"/>
    <numFmt numFmtId="180" formatCode="_(* #,##0.0000_);_(* \(#,##0.0000\);_(* &quot;-&quot;??_);_(@_)"/>
    <numFmt numFmtId="181" formatCode="_(* #,##0.00000_);_(* \(#,##0.00000\);_(* &quot;-&quot;??_);_(@_)"/>
    <numFmt numFmtId="182" formatCode="#,##0.0000_);[Red]\(#,##0.0000\)"/>
    <numFmt numFmtId="183" formatCode="#,##0.00000_);[Red]\(#,##0.00000\)"/>
    <numFmt numFmtId="184" formatCode="#,##0.000000_);[Red]\(#,##0.000000\)"/>
    <numFmt numFmtId="185" formatCode="#,##0.0000000_);[Red]\(#,##0.0000000\)"/>
    <numFmt numFmtId="186" formatCode="#,##0.00000000_);[Red]\(#,##0.00000000\)"/>
    <numFmt numFmtId="187" formatCode="#,##0.000000000_);[Red]\(#,##0.000000000\)"/>
    <numFmt numFmtId="188" formatCode="#,##0.0000000000_);[Red]\(#,##0.0000000000\)"/>
    <numFmt numFmtId="189" formatCode="#,##0.00000000000_);[Red]\(#,##0.00000000000\)"/>
    <numFmt numFmtId="190" formatCode="#,##0.000000000000_);[Red]\(#,##0.000000000000\)"/>
    <numFmt numFmtId="191" formatCode="#,##0.0000000000000_);[Red]\(#,##0.0000000000000\)"/>
    <numFmt numFmtId="192" formatCode="_(* #,##0.0_);_(* \(#,##0.0\);_(* &quot;-&quot;?_);_(@_)"/>
    <numFmt numFmtId="193" formatCode="_(* #,##0.000000_);_(* \(#,##0.000000\);_(* &quot;-&quot;??_);_(@_)"/>
    <numFmt numFmtId="194" formatCode="_(* #,##0.0000000_);_(* \(#,##0.0000000\);_(* &quot;-&quot;??_);_(@_)"/>
    <numFmt numFmtId="195" formatCode="_(* #,##0.00000000_);_(* \(#,##0.00000000\);_(* &quot;-&quot;??_);_(@_)"/>
    <numFmt numFmtId="196" formatCode="&quot;Sí&quot;;&quot;Sí&quot;;&quot;No&quot;"/>
    <numFmt numFmtId="197" formatCode="&quot;Verdadero&quot;;&quot;Verdadero&quot;;&quot;Falso&quot;"/>
    <numFmt numFmtId="198" formatCode="&quot;Activado&quot;;&quot;Activado&quot;;&quot;Desactivado&quot;"/>
    <numFmt numFmtId="199" formatCode="[$€-2]\ #,##0.00_);[Red]\([$€-2]\ #,##0.00\)"/>
    <numFmt numFmtId="200" formatCode="0.00%;[Red]\(0.00%\)"/>
    <numFmt numFmtId="201" formatCode="_(* #,##0.0000_);_(* \(#,##0.0000\);_(* &quot;-&quot;????_);_(@_)"/>
    <numFmt numFmtId="202" formatCode="#,##0.000000000000000000_);[Red]\(#,##0.000000000000000000\)"/>
  </numFmts>
  <fonts count="73">
    <font>
      <sz val="11"/>
      <color theme="1"/>
      <name val="Calibri"/>
      <family val="2"/>
    </font>
    <font>
      <sz val="11"/>
      <color indexed="8"/>
      <name val="Calibri"/>
      <family val="2"/>
    </font>
    <font>
      <sz val="10"/>
      <name val="Times New Roman"/>
      <family val="1"/>
    </font>
    <font>
      <sz val="11"/>
      <name val="Tahoma"/>
      <family val="2"/>
    </font>
    <font>
      <sz val="10"/>
      <name val="Arial"/>
      <family val="2"/>
    </font>
    <font>
      <sz val="1"/>
      <color indexed="8"/>
      <name val="Courier"/>
      <family val="3"/>
    </font>
    <font>
      <sz val="10"/>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1"/>
      <color indexed="8"/>
      <name val="Tahoma"/>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sz val="10"/>
      <color indexed="8"/>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u val="single"/>
      <sz val="10"/>
      <color indexed="30"/>
      <name val="Calibri"/>
      <family val="2"/>
    </font>
    <font>
      <b/>
      <sz val="10"/>
      <color indexed="8"/>
      <name val="Calibri"/>
      <family val="2"/>
    </font>
    <font>
      <b/>
      <i/>
      <sz val="10"/>
      <color indexed="8"/>
      <name val="Calibri"/>
      <family val="2"/>
    </font>
    <font>
      <sz val="10"/>
      <color indexed="9"/>
      <name val="Calibri"/>
      <family val="2"/>
    </font>
    <font>
      <b/>
      <sz val="10"/>
      <color indexed="9"/>
      <name val="Calibri"/>
      <family val="2"/>
    </font>
    <font>
      <sz val="10"/>
      <name val="Calibri"/>
      <family val="2"/>
    </font>
    <font>
      <sz val="10"/>
      <color indexed="10"/>
      <name val="Calibri"/>
      <family val="2"/>
    </font>
    <font>
      <b/>
      <sz val="10"/>
      <name val="Calibri"/>
      <family val="2"/>
    </font>
    <font>
      <sz val="10"/>
      <color indexed="55"/>
      <name val="Calibri"/>
      <family val="2"/>
    </font>
    <font>
      <b/>
      <sz val="10"/>
      <color indexed="55"/>
      <name val="Calibri"/>
      <family val="2"/>
    </font>
    <font>
      <b/>
      <sz val="10"/>
      <color indexed="10"/>
      <name val="Calibri"/>
      <family val="2"/>
    </font>
    <font>
      <sz val="10"/>
      <color indexed="49"/>
      <name val="Calibri"/>
      <family val="2"/>
    </font>
    <font>
      <b/>
      <sz val="10"/>
      <color indexed="9"/>
      <name val="Symbol"/>
      <family val="1"/>
    </font>
    <font>
      <b/>
      <sz val="14"/>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theme="1"/>
      <name val="Tahoma"/>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sz val="10"/>
      <color theme="1"/>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u val="single"/>
      <sz val="10"/>
      <color theme="10"/>
      <name val="Calibri"/>
      <family val="2"/>
    </font>
    <font>
      <b/>
      <sz val="10"/>
      <color theme="1"/>
      <name val="Calibri"/>
      <family val="2"/>
    </font>
    <font>
      <b/>
      <i/>
      <sz val="10"/>
      <color theme="1"/>
      <name val="Calibri"/>
      <family val="2"/>
    </font>
    <font>
      <sz val="10"/>
      <color theme="0"/>
      <name val="Calibri"/>
      <family val="2"/>
    </font>
    <font>
      <b/>
      <sz val="10"/>
      <color theme="0"/>
      <name val="Calibri"/>
      <family val="2"/>
    </font>
    <font>
      <sz val="10"/>
      <color rgb="FFFF0000"/>
      <name val="Calibri"/>
      <family val="2"/>
    </font>
    <font>
      <sz val="10"/>
      <color theme="0" tint="-0.24997000396251678"/>
      <name val="Calibri"/>
      <family val="2"/>
    </font>
    <font>
      <b/>
      <sz val="10"/>
      <color theme="0" tint="-0.24997000396251678"/>
      <name val="Calibri"/>
      <family val="2"/>
    </font>
    <font>
      <b/>
      <sz val="10"/>
      <color rgb="FFFF0000"/>
      <name val="Calibri"/>
      <family val="2"/>
    </font>
    <font>
      <sz val="10"/>
      <color theme="4" tint="-0.24997000396251678"/>
      <name val="Calibri"/>
      <family val="2"/>
    </font>
    <font>
      <b/>
      <sz val="10"/>
      <color theme="0"/>
      <name val="Symbol"/>
      <family val="1"/>
    </font>
    <font>
      <b/>
      <sz val="14"/>
      <color theme="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4" tint="-0.4999699890613556"/>
        <bgColor indexed="64"/>
      </patternFill>
    </fill>
    <fill>
      <patternFill patternType="solid">
        <fgColor theme="5" tint="-0.24997000396251678"/>
        <bgColor indexed="64"/>
      </patternFill>
    </fill>
    <fill>
      <patternFill patternType="solid">
        <fgColor rgb="FF00B05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s>
  <cellStyleXfs count="9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20" borderId="0" applyNumberFormat="0" applyBorder="0" applyAlignment="0" applyProtection="0"/>
    <xf numFmtId="0" fontId="43" fillId="21" borderId="1" applyNumberFormat="0" applyAlignment="0" applyProtection="0"/>
    <xf numFmtId="0" fontId="44" fillId="22" borderId="2" applyNumberFormat="0" applyAlignment="0" applyProtection="0"/>
    <xf numFmtId="0" fontId="45" fillId="0" borderId="3" applyNumberFormat="0" applyFill="0" applyAlignment="0" applyProtection="0"/>
    <xf numFmtId="43" fontId="0" fillId="0" borderId="0" applyFont="0" applyFill="0" applyBorder="0" applyAlignment="0" applyProtection="0"/>
    <xf numFmtId="43" fontId="46"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0" fontId="47" fillId="0" borderId="4" applyNumberFormat="0" applyFill="0" applyAlignment="0" applyProtection="0"/>
    <xf numFmtId="0" fontId="48" fillId="0" borderId="0" applyNumberFormat="0" applyFill="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9" fillId="29" borderId="1"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8"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31" borderId="0" applyNumberFormat="0" applyBorder="0" applyAlignment="0" applyProtection="0"/>
    <xf numFmtId="0" fontId="4" fillId="0" borderId="0">
      <alignment/>
      <protection/>
    </xf>
    <xf numFmtId="0" fontId="4" fillId="0" borderId="0">
      <alignment/>
      <protection/>
    </xf>
    <xf numFmtId="0" fontId="2" fillId="0" borderId="0">
      <alignment/>
      <protection/>
    </xf>
    <xf numFmtId="170" fontId="4" fillId="0" borderId="0">
      <alignment vertical="top"/>
      <protection/>
    </xf>
    <xf numFmtId="0" fontId="4" fillId="0" borderId="0">
      <alignment/>
      <protection/>
    </xf>
    <xf numFmtId="0" fontId="1" fillId="0" borderId="0">
      <alignment/>
      <protection/>
    </xf>
    <xf numFmtId="0" fontId="0" fillId="0" borderId="0">
      <alignment/>
      <protection/>
    </xf>
    <xf numFmtId="0" fontId="4" fillId="0" borderId="0">
      <alignment/>
      <protection/>
    </xf>
    <xf numFmtId="0" fontId="2" fillId="0" borderId="0">
      <alignment/>
      <protection/>
    </xf>
    <xf numFmtId="0" fontId="46" fillId="0" borderId="0">
      <alignment/>
      <protection/>
    </xf>
    <xf numFmtId="0" fontId="6"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54" fillId="0" borderId="0">
      <alignment/>
      <protection/>
    </xf>
    <xf numFmtId="0" fontId="4" fillId="0" borderId="0">
      <alignment/>
      <protection/>
    </xf>
    <xf numFmtId="0" fontId="46" fillId="0" borderId="0">
      <alignment/>
      <protection/>
    </xf>
    <xf numFmtId="0" fontId="0" fillId="32" borderId="5" applyNumberFormat="0" applyFont="0" applyAlignment="0" applyProtection="0"/>
    <xf numFmtId="9" fontId="54" fillId="0" borderId="0" applyFont="0" applyFill="0" applyBorder="0" applyAlignment="0" applyProtection="0"/>
    <xf numFmtId="0" fontId="5" fillId="0" borderId="0">
      <alignment/>
      <protection locked="0"/>
    </xf>
    <xf numFmtId="177" fontId="5" fillId="0" borderId="0">
      <alignment/>
      <protection locked="0"/>
    </xf>
    <xf numFmtId="9" fontId="0" fillId="0" borderId="0" applyFont="0" applyFill="0" applyBorder="0" applyAlignment="0" applyProtection="0"/>
    <xf numFmtId="0" fontId="55" fillId="21" borderId="6"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7" applyNumberFormat="0" applyFill="0" applyAlignment="0" applyProtection="0"/>
    <xf numFmtId="0" fontId="48" fillId="0" borderId="8" applyNumberFormat="0" applyFill="0" applyAlignment="0" applyProtection="0"/>
    <xf numFmtId="0" fontId="60" fillId="0" borderId="9" applyNumberFormat="0" applyFill="0" applyAlignment="0" applyProtection="0"/>
  </cellStyleXfs>
  <cellXfs count="78">
    <xf numFmtId="0" fontId="0" fillId="0" borderId="0" xfId="0" applyFont="1" applyAlignment="1">
      <alignment/>
    </xf>
    <xf numFmtId="0" fontId="54" fillId="0" borderId="0" xfId="0" applyFont="1" applyAlignment="1" applyProtection="1">
      <alignment horizontal="center"/>
      <protection hidden="1"/>
    </xf>
    <xf numFmtId="0" fontId="61" fillId="0" borderId="0" xfId="54" applyFont="1" applyAlignment="1" applyProtection="1">
      <alignment horizontal="left" vertical="center"/>
      <protection hidden="1"/>
    </xf>
    <xf numFmtId="0" fontId="62" fillId="0" borderId="0" xfId="0" applyFont="1" applyAlignment="1" applyProtection="1">
      <alignment horizontal="left" indent="11"/>
      <protection hidden="1"/>
    </xf>
    <xf numFmtId="0" fontId="54" fillId="0" borderId="0" xfId="0" applyFont="1" applyFill="1" applyAlignment="1" applyProtection="1">
      <alignment horizontal="center"/>
      <protection hidden="1"/>
    </xf>
    <xf numFmtId="0" fontId="54" fillId="0" borderId="0" xfId="0" applyFont="1" applyAlignment="1" applyProtection="1">
      <alignment horizontal="right"/>
      <protection hidden="1"/>
    </xf>
    <xf numFmtId="0" fontId="63" fillId="0" borderId="0" xfId="0" applyFont="1" applyAlignment="1" applyProtection="1">
      <alignment horizontal="left" indent="11"/>
      <protection hidden="1"/>
    </xf>
    <xf numFmtId="0" fontId="54" fillId="0" borderId="0" xfId="0" applyFont="1" applyAlignment="1" applyProtection="1">
      <alignment horizontal="left" indent="11"/>
      <protection hidden="1"/>
    </xf>
    <xf numFmtId="0" fontId="54" fillId="0" borderId="0" xfId="0" applyFont="1" applyAlignment="1" applyProtection="1">
      <alignment/>
      <protection hidden="1"/>
    </xf>
    <xf numFmtId="0" fontId="64" fillId="0" borderId="0" xfId="0" applyNumberFormat="1" applyFont="1" applyAlignment="1" applyProtection="1">
      <alignment horizontal="center" vertical="center"/>
      <protection hidden="1"/>
    </xf>
    <xf numFmtId="0" fontId="64" fillId="0" borderId="0" xfId="0" applyNumberFormat="1" applyFont="1" applyFill="1" applyAlignment="1" applyProtection="1">
      <alignment horizontal="center" vertical="center"/>
      <protection hidden="1"/>
    </xf>
    <xf numFmtId="0" fontId="64" fillId="0" borderId="0" xfId="0" applyFont="1" applyFill="1" applyAlignment="1" applyProtection="1">
      <alignment horizontal="right"/>
      <protection hidden="1"/>
    </xf>
    <xf numFmtId="170" fontId="65" fillId="0" borderId="0" xfId="0" applyNumberFormat="1" applyFont="1" applyFill="1" applyBorder="1" applyAlignment="1" applyProtection="1">
      <alignment horizontal="center" vertical="center"/>
      <protection hidden="1"/>
    </xf>
    <xf numFmtId="0" fontId="54" fillId="0" borderId="0" xfId="0" applyFont="1" applyFill="1" applyAlignment="1" applyProtection="1">
      <alignment horizontal="center" vertical="center"/>
      <protection hidden="1"/>
    </xf>
    <xf numFmtId="3" fontId="64" fillId="0" borderId="0" xfId="0" applyNumberFormat="1" applyFont="1" applyFill="1" applyAlignment="1" applyProtection="1">
      <alignment horizontal="right" vertical="center"/>
      <protection hidden="1"/>
    </xf>
    <xf numFmtId="0" fontId="32" fillId="0" borderId="0" xfId="0" applyFont="1" applyFill="1" applyBorder="1" applyAlignment="1" applyProtection="1">
      <alignment horizontal="left" vertical="center" indent="1"/>
      <protection hidden="1"/>
    </xf>
    <xf numFmtId="171" fontId="32" fillId="0" borderId="0" xfId="0" applyNumberFormat="1" applyFont="1" applyFill="1" applyBorder="1" applyAlignment="1" applyProtection="1">
      <alignment horizontal="center" vertical="center"/>
      <protection hidden="1"/>
    </xf>
    <xf numFmtId="172" fontId="32" fillId="0" borderId="0" xfId="0" applyNumberFormat="1" applyFont="1" applyFill="1" applyBorder="1" applyAlignment="1" applyProtection="1">
      <alignment horizontal="center" vertical="center"/>
      <protection hidden="1"/>
    </xf>
    <xf numFmtId="40" fontId="32" fillId="0" borderId="0" xfId="0" applyNumberFormat="1" applyFont="1" applyFill="1" applyBorder="1" applyAlignment="1" applyProtection="1">
      <alignment horizontal="center" vertical="center"/>
      <protection hidden="1"/>
    </xf>
    <xf numFmtId="0" fontId="64" fillId="0" borderId="0" xfId="0" applyFont="1" applyFill="1" applyAlignment="1" applyProtection="1">
      <alignment horizontal="center"/>
      <protection hidden="1"/>
    </xf>
    <xf numFmtId="40" fontId="64" fillId="0" borderId="0" xfId="0" applyNumberFormat="1" applyFont="1" applyFill="1" applyBorder="1" applyAlignment="1" applyProtection="1">
      <alignment horizontal="center" vertical="center"/>
      <protection hidden="1"/>
    </xf>
    <xf numFmtId="0" fontId="64" fillId="0" borderId="0" xfId="0" applyFont="1" applyAlignment="1" applyProtection="1">
      <alignment horizontal="center"/>
      <protection hidden="1"/>
    </xf>
    <xf numFmtId="0" fontId="64" fillId="0" borderId="0" xfId="0" applyFont="1" applyAlignment="1" applyProtection="1">
      <alignment horizontal="right"/>
      <protection hidden="1"/>
    </xf>
    <xf numFmtId="38" fontId="32" fillId="0" borderId="0" xfId="0" applyNumberFormat="1" applyFont="1" applyFill="1" applyBorder="1" applyAlignment="1" applyProtection="1">
      <alignment horizontal="center" vertical="center"/>
      <protection hidden="1"/>
    </xf>
    <xf numFmtId="0" fontId="66" fillId="0" borderId="0" xfId="0" applyFont="1" applyAlignment="1" applyProtection="1">
      <alignment horizontal="right"/>
      <protection hidden="1"/>
    </xf>
    <xf numFmtId="0" fontId="62" fillId="0" borderId="0" xfId="0" applyFont="1" applyAlignment="1" applyProtection="1">
      <alignment/>
      <protection hidden="1"/>
    </xf>
    <xf numFmtId="0" fontId="54" fillId="0" borderId="0" xfId="0" applyFont="1" applyAlignment="1" applyProtection="1">
      <alignment horizontal="center"/>
      <protection hidden="1"/>
    </xf>
    <xf numFmtId="0" fontId="64" fillId="0" borderId="0" xfId="0" applyNumberFormat="1" applyFont="1" applyAlignment="1" applyProtection="1">
      <alignment horizontal="center" vertical="center"/>
      <protection hidden="1"/>
    </xf>
    <xf numFmtId="172" fontId="32" fillId="0" borderId="0" xfId="0" applyNumberFormat="1" applyFont="1" applyFill="1" applyBorder="1" applyAlignment="1" applyProtection="1">
      <alignment horizontal="center" vertical="center"/>
      <protection hidden="1"/>
    </xf>
    <xf numFmtId="38" fontId="32" fillId="0" borderId="0" xfId="0" applyNumberFormat="1" applyFont="1" applyFill="1" applyBorder="1" applyAlignment="1" applyProtection="1">
      <alignment horizontal="center" vertical="center"/>
      <protection hidden="1"/>
    </xf>
    <xf numFmtId="171" fontId="32" fillId="0" borderId="0" xfId="0" applyNumberFormat="1" applyFont="1" applyFill="1" applyBorder="1" applyAlignment="1" applyProtection="1">
      <alignment horizontal="center" vertical="center"/>
      <protection hidden="1"/>
    </xf>
    <xf numFmtId="40" fontId="32" fillId="0" borderId="0" xfId="0" applyNumberFormat="1" applyFont="1" applyFill="1" applyBorder="1" applyAlignment="1" applyProtection="1">
      <alignment horizontal="center" vertical="center"/>
      <protection hidden="1"/>
    </xf>
    <xf numFmtId="172" fontId="32" fillId="0" borderId="0" xfId="0" applyNumberFormat="1" applyFont="1" applyFill="1" applyBorder="1" applyAlignment="1" applyProtection="1">
      <alignment horizontal="center" vertical="center"/>
      <protection hidden="1"/>
    </xf>
    <xf numFmtId="171" fontId="32" fillId="0" borderId="0" xfId="0" applyNumberFormat="1" applyFont="1" applyFill="1" applyBorder="1" applyAlignment="1" applyProtection="1">
      <alignment horizontal="center" vertical="center"/>
      <protection hidden="1"/>
    </xf>
    <xf numFmtId="38" fontId="32" fillId="0" borderId="0" xfId="0" applyNumberFormat="1" applyFont="1" applyFill="1" applyBorder="1" applyAlignment="1" applyProtection="1">
      <alignment horizontal="center" vertical="center"/>
      <protection hidden="1"/>
    </xf>
    <xf numFmtId="0" fontId="64" fillId="0" borderId="0" xfId="0" applyNumberFormat="1" applyFont="1" applyAlignment="1" applyProtection="1">
      <alignment horizontal="center" vertical="center"/>
      <protection hidden="1"/>
    </xf>
    <xf numFmtId="38" fontId="32" fillId="0" borderId="0" xfId="0" applyNumberFormat="1" applyFont="1" applyFill="1" applyBorder="1" applyAlignment="1" applyProtection="1">
      <alignment horizontal="center" vertical="center"/>
      <protection hidden="1"/>
    </xf>
    <xf numFmtId="0" fontId="54" fillId="0" borderId="0" xfId="0" applyFont="1" applyAlignment="1" applyProtection="1">
      <alignment horizontal="center"/>
      <protection hidden="1"/>
    </xf>
    <xf numFmtId="0" fontId="54" fillId="0" borderId="0" xfId="0" applyFont="1" applyFill="1" applyAlignment="1" applyProtection="1">
      <alignment horizontal="center"/>
      <protection hidden="1"/>
    </xf>
    <xf numFmtId="172" fontId="32" fillId="0" borderId="0" xfId="0" applyNumberFormat="1" applyFont="1" applyFill="1" applyBorder="1" applyAlignment="1" applyProtection="1">
      <alignment horizontal="center" vertical="center"/>
      <protection hidden="1"/>
    </xf>
    <xf numFmtId="171" fontId="32" fillId="0" borderId="0" xfId="0" applyNumberFormat="1" applyFont="1" applyFill="1" applyBorder="1" applyAlignment="1" applyProtection="1">
      <alignment horizontal="center" vertical="center"/>
      <protection hidden="1"/>
    </xf>
    <xf numFmtId="176" fontId="54" fillId="0" borderId="0" xfId="86" applyNumberFormat="1" applyFont="1" applyAlignment="1" applyProtection="1">
      <alignment horizontal="center"/>
      <protection hidden="1"/>
    </xf>
    <xf numFmtId="0" fontId="34" fillId="0" borderId="0" xfId="0" applyFont="1" applyFill="1" applyBorder="1" applyAlignment="1" applyProtection="1">
      <alignment horizontal="left" vertical="center" indent="1"/>
      <protection hidden="1"/>
    </xf>
    <xf numFmtId="43" fontId="54" fillId="0" borderId="0" xfId="57" applyFont="1" applyBorder="1" applyAlignment="1">
      <alignment/>
    </xf>
    <xf numFmtId="174" fontId="54" fillId="0" borderId="0" xfId="57" applyNumberFormat="1" applyFont="1" applyAlignment="1" applyProtection="1">
      <alignment horizontal="center"/>
      <protection hidden="1"/>
    </xf>
    <xf numFmtId="40" fontId="32" fillId="0" borderId="0" xfId="57" applyNumberFormat="1" applyFont="1" applyFill="1" applyBorder="1" applyAlignment="1" applyProtection="1">
      <alignment vertical="center"/>
      <protection hidden="1"/>
    </xf>
    <xf numFmtId="9" fontId="32" fillId="0" borderId="0" xfId="86" applyFont="1" applyFill="1" applyBorder="1" applyAlignment="1" applyProtection="1">
      <alignment horizontal="center" vertical="center"/>
      <protection hidden="1"/>
    </xf>
    <xf numFmtId="171" fontId="32" fillId="0" borderId="0" xfId="0" applyNumberFormat="1" applyFont="1" applyAlignment="1" applyProtection="1">
      <alignment horizontal="center" vertical="center"/>
      <protection hidden="1"/>
    </xf>
    <xf numFmtId="0" fontId="34" fillId="33" borderId="0" xfId="0" applyFont="1" applyFill="1" applyBorder="1" applyAlignment="1" applyProtection="1">
      <alignment horizontal="left" vertical="center" indent="1"/>
      <protection hidden="1"/>
    </xf>
    <xf numFmtId="0" fontId="54" fillId="34" borderId="0" xfId="0" applyFont="1" applyFill="1" applyAlignment="1" applyProtection="1">
      <alignment/>
      <protection hidden="1"/>
    </xf>
    <xf numFmtId="0" fontId="64" fillId="34" borderId="0" xfId="0" applyFont="1" applyFill="1" applyBorder="1" applyAlignment="1" applyProtection="1">
      <alignment horizontal="center" vertical="center"/>
      <protection hidden="1"/>
    </xf>
    <xf numFmtId="17" fontId="65" fillId="34" borderId="0" xfId="0" applyNumberFormat="1" applyFont="1" applyFill="1" applyBorder="1" applyAlignment="1" applyProtection="1">
      <alignment horizontal="center" vertical="center"/>
      <protection hidden="1"/>
    </xf>
    <xf numFmtId="49" fontId="65" fillId="34" borderId="0" xfId="0" applyNumberFormat="1" applyFont="1" applyFill="1" applyBorder="1" applyAlignment="1" applyProtection="1">
      <alignment horizontal="center" vertical="center"/>
      <protection hidden="1"/>
    </xf>
    <xf numFmtId="43" fontId="32" fillId="0" borderId="0" xfId="57" applyFont="1" applyFill="1" applyBorder="1" applyAlignment="1" applyProtection="1">
      <alignment horizontal="center" vertical="center"/>
      <protection hidden="1"/>
    </xf>
    <xf numFmtId="43" fontId="67" fillId="0" borderId="0" xfId="57" applyFont="1" applyBorder="1" applyAlignment="1">
      <alignment horizontal="center" vertical="center"/>
    </xf>
    <xf numFmtId="43" fontId="68" fillId="33" borderId="0" xfId="57" applyFont="1" applyFill="1" applyBorder="1" applyAlignment="1">
      <alignment horizontal="center" vertical="center"/>
    </xf>
    <xf numFmtId="176" fontId="54" fillId="0" borderId="0" xfId="0" applyNumberFormat="1" applyFont="1" applyAlignment="1" applyProtection="1">
      <alignment horizontal="center"/>
      <protection hidden="1"/>
    </xf>
    <xf numFmtId="0" fontId="69" fillId="33" borderId="0" xfId="0" applyFont="1" applyFill="1" applyBorder="1" applyAlignment="1" applyProtection="1">
      <alignment horizontal="left" vertical="center" indent="1"/>
      <protection hidden="1"/>
    </xf>
    <xf numFmtId="43" fontId="54" fillId="0" borderId="0" xfId="0" applyNumberFormat="1" applyFont="1" applyAlignment="1" applyProtection="1">
      <alignment horizontal="center"/>
      <protection hidden="1"/>
    </xf>
    <xf numFmtId="40" fontId="70" fillId="0" borderId="0" xfId="0" applyNumberFormat="1" applyFont="1" applyAlignment="1" applyProtection="1">
      <alignment horizontal="center" vertical="center"/>
      <protection hidden="1"/>
    </xf>
    <xf numFmtId="0" fontId="70" fillId="0" borderId="0" xfId="0" applyFont="1" applyAlignment="1" applyProtection="1">
      <alignment horizontal="right"/>
      <protection hidden="1"/>
    </xf>
    <xf numFmtId="43" fontId="54" fillId="0" borderId="0" xfId="57" applyNumberFormat="1" applyFont="1" applyAlignment="1" applyProtection="1">
      <alignment horizontal="center"/>
      <protection hidden="1"/>
    </xf>
    <xf numFmtId="43" fontId="32" fillId="0" borderId="0" xfId="57" applyFont="1" applyFill="1" applyBorder="1" applyAlignment="1" applyProtection="1">
      <alignment vertical="center"/>
      <protection hidden="1"/>
    </xf>
    <xf numFmtId="171" fontId="32" fillId="0" borderId="0" xfId="57" applyNumberFormat="1" applyFont="1" applyFill="1" applyBorder="1" applyAlignment="1" applyProtection="1">
      <alignment vertical="center"/>
      <protection hidden="1"/>
    </xf>
    <xf numFmtId="4" fontId="32" fillId="0" borderId="0" xfId="0" applyNumberFormat="1" applyFont="1" applyFill="1" applyBorder="1" applyAlignment="1" applyProtection="1">
      <alignment horizontal="center" vertical="center"/>
      <protection hidden="1"/>
    </xf>
    <xf numFmtId="0" fontId="65" fillId="34" borderId="0" xfId="0" applyNumberFormat="1" applyFont="1" applyFill="1" applyBorder="1" applyAlignment="1" applyProtection="1">
      <alignment horizontal="center" vertical="center"/>
      <protection hidden="1"/>
    </xf>
    <xf numFmtId="4" fontId="54" fillId="0" borderId="0" xfId="0" applyNumberFormat="1" applyFont="1" applyAlignment="1" applyProtection="1">
      <alignment horizontal="center"/>
      <protection hidden="1"/>
    </xf>
    <xf numFmtId="200" fontId="32" fillId="0" borderId="0" xfId="0" applyNumberFormat="1" applyFont="1" applyFill="1" applyBorder="1" applyAlignment="1" applyProtection="1">
      <alignment horizontal="center" vertical="center"/>
      <protection hidden="1"/>
    </xf>
    <xf numFmtId="174" fontId="54" fillId="0" borderId="0" xfId="57" applyNumberFormat="1" applyFont="1" applyFill="1" applyAlignment="1" applyProtection="1">
      <alignment horizontal="center"/>
      <protection hidden="1"/>
    </xf>
    <xf numFmtId="176" fontId="54" fillId="0" borderId="0" xfId="86" applyNumberFormat="1" applyFont="1" applyFill="1" applyAlignment="1" applyProtection="1">
      <alignment horizontal="center"/>
      <protection hidden="1"/>
    </xf>
    <xf numFmtId="171" fontId="54" fillId="0" borderId="0" xfId="0" applyNumberFormat="1" applyFont="1" applyFill="1" applyAlignment="1" applyProtection="1">
      <alignment horizontal="center"/>
      <protection hidden="1"/>
    </xf>
    <xf numFmtId="9" fontId="54" fillId="0" borderId="0" xfId="0" applyNumberFormat="1" applyFont="1" applyFill="1" applyAlignment="1" applyProtection="1">
      <alignment horizontal="center"/>
      <protection hidden="1"/>
    </xf>
    <xf numFmtId="17" fontId="65" fillId="34" borderId="0" xfId="0" applyNumberFormat="1" applyFont="1" applyFill="1" applyBorder="1" applyAlignment="1" applyProtection="1">
      <alignment horizontal="center" vertical="center" wrapText="1"/>
      <protection hidden="1"/>
    </xf>
    <xf numFmtId="17" fontId="65" fillId="35" borderId="0" xfId="0" applyNumberFormat="1" applyFont="1" applyFill="1" applyBorder="1" applyAlignment="1" applyProtection="1">
      <alignment horizontal="center" vertical="center" wrapText="1"/>
      <protection hidden="1"/>
    </xf>
    <xf numFmtId="49" fontId="71" fillId="36" borderId="0" xfId="0" applyNumberFormat="1" applyFont="1" applyFill="1" applyBorder="1" applyAlignment="1" applyProtection="1">
      <alignment horizontal="center" vertical="center"/>
      <protection hidden="1"/>
    </xf>
    <xf numFmtId="202" fontId="32" fillId="0" borderId="0" xfId="57" applyNumberFormat="1" applyFont="1" applyFill="1" applyBorder="1" applyAlignment="1" applyProtection="1">
      <alignment vertical="center"/>
      <protection hidden="1"/>
    </xf>
    <xf numFmtId="0" fontId="62" fillId="0" borderId="0" xfId="0" applyFont="1" applyAlignment="1" applyProtection="1">
      <alignment horizontal="center" vertical="center"/>
      <protection hidden="1"/>
    </xf>
    <xf numFmtId="17" fontId="72" fillId="34" borderId="0" xfId="0" applyNumberFormat="1" applyFont="1" applyFill="1" applyBorder="1" applyAlignment="1" applyProtection="1">
      <alignment horizontal="center" vertical="center" wrapText="1"/>
      <protection hidden="1"/>
    </xf>
  </cellXfs>
  <cellStyles count="8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Comma 10 2" xfId="37"/>
    <cellStyle name="Comma 11" xfId="38"/>
    <cellStyle name="Comma 2" xfId="39"/>
    <cellStyle name="Comma 2 12 29" xfId="40"/>
    <cellStyle name="Comma 2 13" xfId="41"/>
    <cellStyle name="Comma 2 13 2" xfId="42"/>
    <cellStyle name="Comma 3 10" xfId="43"/>
    <cellStyle name="Comma 4 12" xfId="44"/>
    <cellStyle name="Encabezado 1" xfId="45"/>
    <cellStyle name="Encabezado 4" xfId="46"/>
    <cellStyle name="Énfasis1" xfId="47"/>
    <cellStyle name="Énfasis2" xfId="48"/>
    <cellStyle name="Énfasis3" xfId="49"/>
    <cellStyle name="Énfasis4" xfId="50"/>
    <cellStyle name="Énfasis5" xfId="51"/>
    <cellStyle name="Énfasis6" xfId="52"/>
    <cellStyle name="Entrada" xfId="53"/>
    <cellStyle name="Hyperlink" xfId="54"/>
    <cellStyle name="Followed Hyperlink" xfId="55"/>
    <cellStyle name="Incorrecto" xfId="56"/>
    <cellStyle name="Comma" xfId="57"/>
    <cellStyle name="Comma [0]" xfId="58"/>
    <cellStyle name="Millares 2" xfId="59"/>
    <cellStyle name="Millares 2 2" xfId="60"/>
    <cellStyle name="Currency" xfId="61"/>
    <cellStyle name="Currency [0]" xfId="62"/>
    <cellStyle name="Neutral" xfId="63"/>
    <cellStyle name="Normal 2" xfId="64"/>
    <cellStyle name="Normal 2 10" xfId="65"/>
    <cellStyle name="Normal 2 14 2" xfId="66"/>
    <cellStyle name="Normal 2 2" xfId="67"/>
    <cellStyle name="Normal 2 2 44" xfId="68"/>
    <cellStyle name="Normal 2 3 2" xfId="69"/>
    <cellStyle name="Normal 26 2" xfId="70"/>
    <cellStyle name="Normal 3" xfId="71"/>
    <cellStyle name="Normal 3 2" xfId="72"/>
    <cellStyle name="Normal 3 2 28" xfId="73"/>
    <cellStyle name="Normal 4" xfId="74"/>
    <cellStyle name="Normal 4 10" xfId="75"/>
    <cellStyle name="Normal 4 2" xfId="76"/>
    <cellStyle name="Normal 4 2 2" xfId="77"/>
    <cellStyle name="Normal 4 44" xfId="78"/>
    <cellStyle name="Normal 44" xfId="79"/>
    <cellStyle name="Normal 5" xfId="80"/>
    <cellStyle name="Normal 8" xfId="81"/>
    <cellStyle name="Notas" xfId="82"/>
    <cellStyle name="Percent 18" xfId="83"/>
    <cellStyle name="Percent 2" xfId="84"/>
    <cellStyle name="Percent 3" xfId="85"/>
    <cellStyle name="Percent" xfId="86"/>
    <cellStyle name="Salida" xfId="87"/>
    <cellStyle name="Texto de advertencia" xfId="88"/>
    <cellStyle name="Texto explicativo" xfId="89"/>
    <cellStyle name="Título" xfId="90"/>
    <cellStyle name="Título 2" xfId="91"/>
    <cellStyle name="Título 3" xfId="92"/>
    <cellStyle name="Total" xfId="9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externalLink" Target="externalLinks/externalLink6.xml" /><Relationship Id="rId11" Type="http://schemas.openxmlformats.org/officeDocument/2006/relationships/externalLink" Target="externalLinks/externalLink7.xml" /><Relationship Id="rId12" Type="http://schemas.openxmlformats.org/officeDocument/2006/relationships/externalLink" Target="externalLinks/externalLink8.xml" /><Relationship Id="rId13" Type="http://schemas.openxmlformats.org/officeDocument/2006/relationships/externalLink" Target="externalLinks/externalLink9.xml" /><Relationship Id="rId14" Type="http://schemas.openxmlformats.org/officeDocument/2006/relationships/externalLink" Target="externalLinks/externalLink10.xml" /><Relationship Id="rId15" Type="http://schemas.openxmlformats.org/officeDocument/2006/relationships/externalLink" Target="externalLinks/externalLink11.xml" /><Relationship Id="rId16" Type="http://schemas.openxmlformats.org/officeDocument/2006/relationships/externalLink" Target="externalLinks/externalLink12.xml" /><Relationship Id="rId17" Type="http://schemas.openxmlformats.org/officeDocument/2006/relationships/externalLink" Target="externalLinks/externalLink13.xml" /><Relationship Id="rId18" Type="http://schemas.openxmlformats.org/officeDocument/2006/relationships/externalLink" Target="externalLinks/externalLink14.xml" /><Relationship Id="rId19" Type="http://schemas.openxmlformats.org/officeDocument/2006/relationships/externalLink" Target="externalLinks/externalLink15.xml" /><Relationship Id="rId20" Type="http://schemas.openxmlformats.org/officeDocument/2006/relationships/externalLink" Target="externalLinks/externalLink16.xml" /><Relationship Id="rId21" Type="http://schemas.openxmlformats.org/officeDocument/2006/relationships/externalLink" Target="externalLinks/externalLink17.xml" /><Relationship Id="rId22" Type="http://schemas.openxmlformats.org/officeDocument/2006/relationships/externalLink" Target="externalLinks/externalLink18.xml" /><Relationship Id="rId23" Type="http://schemas.openxmlformats.org/officeDocument/2006/relationships/externalLink" Target="externalLinks/externalLink19.xml" /><Relationship Id="rId24" Type="http://schemas.openxmlformats.org/officeDocument/2006/relationships/externalLink" Target="externalLinks/externalLink20.xml" /><Relationship Id="rId25" Type="http://schemas.openxmlformats.org/officeDocument/2006/relationships/externalLink" Target="externalLinks/externalLink21.xml" /><Relationship Id="rId26" Type="http://schemas.openxmlformats.org/officeDocument/2006/relationships/externalLink" Target="externalLinks/externalLink22.xml" /><Relationship Id="rId27" Type="http://schemas.openxmlformats.org/officeDocument/2006/relationships/externalLink" Target="externalLinks/externalLink23.xml" /><Relationship Id="rId28" Type="http://schemas.openxmlformats.org/officeDocument/2006/relationships/externalLink" Target="externalLinks/externalLink24.xml" /><Relationship Id="rId29" Type="http://schemas.openxmlformats.org/officeDocument/2006/relationships/externalLink" Target="externalLinks/externalLink25.xml" /><Relationship Id="rId3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76200</xdr:rowOff>
    </xdr:from>
    <xdr:to>
      <xdr:col>1</xdr:col>
      <xdr:colOff>742950</xdr:colOff>
      <xdr:row>3</xdr:row>
      <xdr:rowOff>85725</xdr:rowOff>
    </xdr:to>
    <xdr:pic>
      <xdr:nvPicPr>
        <xdr:cNvPr id="1" name="Imagen 10"/>
        <xdr:cNvPicPr preferRelativeResize="1">
          <a:picLocks noChangeAspect="1"/>
        </xdr:cNvPicPr>
      </xdr:nvPicPr>
      <xdr:blipFill>
        <a:blip r:embed="rId1"/>
        <a:stretch>
          <a:fillRect/>
        </a:stretch>
      </xdr:blipFill>
      <xdr:spPr>
        <a:xfrm>
          <a:off x="19050" y="76200"/>
          <a:ext cx="1152525" cy="495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8</xdr:col>
      <xdr:colOff>0</xdr:colOff>
      <xdr:row>42</xdr:row>
      <xdr:rowOff>171450</xdr:rowOff>
    </xdr:to>
    <xdr:pic>
      <xdr:nvPicPr>
        <xdr:cNvPr id="1" name="Imagen 1"/>
        <xdr:cNvPicPr preferRelativeResize="1">
          <a:picLocks noChangeAspect="1"/>
        </xdr:cNvPicPr>
      </xdr:nvPicPr>
      <xdr:blipFill>
        <a:blip r:embed="rId1"/>
        <a:stretch>
          <a:fillRect/>
        </a:stretch>
      </xdr:blipFill>
      <xdr:spPr>
        <a:xfrm>
          <a:off x="0" y="0"/>
          <a:ext cx="6096000" cy="81724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ata2\whd\DATA\LC\DOM\Monetary\DRMONEY_current.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DATA1\PDR\TEMP\My%20Documents\Moz\E-Final\BOP9703_stress.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FPSGWN03P\WHD\My%20Documents\LatinAmerica\Colombia\Reports%20Mission%20April%202000\Fiscal%20Tables\Fiscal%20Tables.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CDE-UAD-05\Jud-Ale\Users\jvicioso\Desktop\Informe%20Desempe&#241;o%20EDEs%2025.03.14%20as.xlsm"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Data2\whd\DNCFP\Recursos\Proyrena\Anual\2002\Alt4_Proy2002.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http://intranet/WINDOWS/TEMP/CRI-BOP-01.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Data2\whd\DRAFTS\ST\RK\Requests\Christoph\debt%20restructuring%20comparison%20countries%2014.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intranet\WINDOWS\TEMP\CRI-BOP-01.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intranet\DATA\CA\CRI\EXTERNAL\Output\CRI-BOP-01.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intranet\DATA\CA\CRI\Dbase\Dinput\CRI-INPUT-ABOP.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intranet\DATA\CA\CRI\EXTERNAL\Output\Other-2002\CRI-INPUT-ABOP-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psswn05d\WHD\DATA\S1\BLZ\Reports\BLZRedTables6_01.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D:\DATA\CA\CRI\EXTERNAL\Output\CRI-BOP-01.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file://\\CDE-UAD-05\Jud-Ale\Users\sfigueroa\Documents\SFN\CDEEE\Informes%20de%20Desempe&#241;o\Indicadores%20Sector%20El&#233;ctrico%20(Nuevo).xlsm"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file://\\CDE-UAD-05\Users\Cdeee\Informe%20Desempe&#241;o\Analisis%20Financiero%20Sector%20El&#233;ctrico.xlsm"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file://\\CDE-UAD-05\Users\Cdeee\Informe%20Desempe&#241;o\Informe%20de%20Desempe&#241;o%20Mayo%202014%20-%20Anexo.xlsx"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file://\\CDE-UAD-05\Users\Cdeee\Informe%20Desempe&#241;o\Informe%20de%20Desempe&#241;o%20Junio%202014%20-%20Anexo.xlsx"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file:///D:\DATA\CA\CRI\Dbase\Dinput\CRI-INPUT-ABOP.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Secto%20publico\PBSECQKaren%202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intranet\DATA\PA\CHL\SECTORS\BOP\Bop0209.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intranet\DATA\ML\DOM\Macro\2002\DRSHARE.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intranet\Documents%20and%20Settings\mediciones.CDEEE\Desktop\Documents%20and%20Settings\CMena\Local%20Settings\Temporary%20Internet%20Files\OLK95\Factura%20Septiembre.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ata2\whd\WINDOWS\TEMP\GeoBop0900_BseLine.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F:\Documents%20and%20Settings\mediciones.CDEEE\Desktop\Documents%20and%20Settings\CMena\Local%20Settings\Temporary%20Internet%20Files\OLK95\Factura%20Septiembre.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Data2\whd\DATA\US\ARM\REP\97ARMRED\TABLES\EDSSARMRED9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tents"/>
      <sheetName val="Notes"/>
      <sheetName val="Assumptions"/>
      <sheetName val="Money Table"/>
      <sheetName val="Program BCRD Table"/>
      <sheetName val="Program Money Table"/>
      <sheetName val="Balance sheets"/>
      <sheetName val="vencimiento"/>
      <sheetName val="Summary Money Table"/>
      <sheetName val="A-II.5"/>
      <sheetName val="Money Program"/>
      <sheetName val="IN-OUT"/>
      <sheetName val="IN-EDSS"/>
      <sheetName val="IN_Cable"/>
      <sheetName val="Cuasi 2005 historical"/>
      <sheetName val="cuasifiscal historical"/>
      <sheetName val="cuasifiscal projections"/>
      <sheetName val="QF Summary"/>
      <sheetName val="OLD QF Summary (2)"/>
      <sheetName val="Financing NFPS"/>
      <sheetName val="Staff Report Money Table"/>
      <sheetName val="Sheet3"/>
      <sheetName val="Sheet1"/>
      <sheetName val="Cable_old"/>
      <sheetName val="Graphs"/>
      <sheetName val="graph_aggregates"/>
      <sheetName val="Monetary aggregates"/>
      <sheetName val="Table Monetary Aggregates"/>
      <sheetName val="Small Money Table"/>
      <sheetName val="MONPROG"/>
      <sheetName val="older year Balance sheets"/>
      <sheetName val="RED Table 25"/>
      <sheetName val="Sheet2"/>
      <sheetName val="IN_QuasiFiscal"/>
      <sheetName val="cuasifiscal"/>
      <sheetName val="QF small table"/>
      <sheetName val="Summary Weekly"/>
      <sheetName val="QF Summary wekly"/>
      <sheetName val="QF SBA Oct 05"/>
      <sheetName val="Sheet1 (2)"/>
      <sheetName val="Mon Table SBA Oct 05"/>
      <sheetName val="PPM BS"/>
      <sheetName val="PPM SMT"/>
      <sheetName val="Money_Table"/>
      <sheetName val="Program_BCRD_Table"/>
      <sheetName val="Program_Money_Table"/>
      <sheetName val="Balance_sheets"/>
      <sheetName val="Money_Program"/>
      <sheetName val="QF_Summary"/>
      <sheetName val="OLD_QF_Summary_(2)"/>
      <sheetName val="Summary_Money_Table"/>
      <sheetName val="Financing_NFPS"/>
      <sheetName val="Staff_Report_Money_Table"/>
      <sheetName val="Monetary_aggregates"/>
      <sheetName val="Table_Monetary_Aggregates"/>
      <sheetName val="Small_Money_Table"/>
      <sheetName val="QF_small_table"/>
      <sheetName val="Summary_Weekly"/>
      <sheetName val="QF_Summary_wekly"/>
      <sheetName val="QF_SBA_Oct_05"/>
      <sheetName val="Sheet1_(2)"/>
      <sheetName val="RED_Table_25"/>
      <sheetName val="Mon_Table_SBA_Oct_05"/>
      <sheetName val="PPM_BS"/>
      <sheetName val="PPM_SMT"/>
      <sheetName val="cuasifiscal_projections"/>
      <sheetName val="Cuasi_2005_historical"/>
      <sheetName val="cuasifiscal_historical"/>
      <sheetName val="older_year_Balance_sheets"/>
      <sheetName val="A-II_5"/>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A"/>
      <sheetName val="C"/>
      <sheetName val="Stress 0322"/>
      <sheetName val="Stress analysis"/>
      <sheetName val="BoP OUT Medium"/>
      <sheetName val="BoP OUT Long"/>
      <sheetName val="IMF Assistance"/>
      <sheetName val="IMF Assistance Old"/>
      <sheetName val="large projects"/>
      <sheetName val="Terms of Trade"/>
      <sheetName val="Exports"/>
      <sheetName val="Services"/>
      <sheetName val="Key Ratios"/>
      <sheetName val="Debt Service  Long"/>
      <sheetName val="DebtService to budget"/>
      <sheetName val="B"/>
      <sheetName val="D"/>
      <sheetName val="E"/>
      <sheetName val="F"/>
      <sheetName val="Workspace contents"/>
      <sheetName val="OUTPUT"/>
      <sheetName val="Contents"/>
      <sheetName val="DebtServiceOutLong"/>
      <sheetName val="BOP9703_stress"/>
      <sheetName val="C_basef14.3p10.6"/>
      <sheetName val="Q1"/>
      <sheetName val="Stress_0322"/>
      <sheetName val="Stress_analysis"/>
      <sheetName val="BoP_OUT_Medium"/>
      <sheetName val="BoP_OUT_Long"/>
      <sheetName val="IMF_Assistance"/>
      <sheetName val="IMF_Assistance_Old"/>
      <sheetName val="large_projects"/>
      <sheetName val="Terms_of_Trade"/>
      <sheetName val="Key_Ratios"/>
      <sheetName val="Debt_Service__Long"/>
      <sheetName val="DebtService_to_budget"/>
      <sheetName val="Workspace_contents"/>
      <sheetName val="C_basef14_3p10_6"/>
    </sheetNames>
    <sheetDataSet>
      <sheetData sheetId="1">
        <row r="10">
          <cell r="AK10">
            <v>322.0973526926334</v>
          </cell>
          <cell r="AL10">
            <v>-34.38880090846237</v>
          </cell>
          <cell r="AM10">
            <v>-90.6970996926334</v>
          </cell>
          <cell r="AQ10">
            <v>310.1</v>
          </cell>
        </row>
        <row r="11">
          <cell r="AK11">
            <v>0</v>
          </cell>
          <cell r="AL11">
            <v>0</v>
          </cell>
          <cell r="AM11">
            <v>0</v>
          </cell>
          <cell r="AQ11">
            <v>0</v>
          </cell>
        </row>
        <row r="18">
          <cell r="AK18">
            <v>-1117.27</v>
          </cell>
        </row>
        <row r="428">
          <cell r="P428">
            <v>1998</v>
          </cell>
          <cell r="Q428">
            <v>1999</v>
          </cell>
          <cell r="R428">
            <v>1999</v>
          </cell>
          <cell r="S428">
            <v>2000</v>
          </cell>
          <cell r="T428">
            <v>2001</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PC"/>
      <sheetName val="C Summary"/>
      <sheetName val="D %GDP"/>
      <sheetName val="InFis2"/>
      <sheetName val="C_Summary"/>
      <sheetName val="D_%GDP"/>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Data"/>
      <sheetName val="Fuentes"/>
      <sheetName val="EDE´s"/>
      <sheetName val="Edenorte"/>
      <sheetName val="Edesur"/>
      <sheetName val="Edeeste"/>
      <sheetName val="Soportes"/>
    </sheetNames>
    <sheetDataSet>
      <sheetData sheetId="6">
        <row r="2">
          <cell r="M2" t="str">
            <v>Mes Actual</v>
          </cell>
        </row>
        <row r="3">
          <cell r="M3" t="str">
            <v>Mes Anterior</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Fto. a partir del impuesto"/>
      <sheetName val="Datos"/>
      <sheetName val="COP FED"/>
      <sheetName val="B"/>
      <sheetName val="K"/>
      <sheetName val="X"/>
      <sheetName val="W"/>
      <sheetName val="H"/>
      <sheetName val="U"/>
      <sheetName val="E"/>
      <sheetName val="P"/>
      <sheetName val="Y"/>
      <sheetName val="L"/>
      <sheetName val="F"/>
      <sheetName val="M"/>
      <sheetName val="N"/>
      <sheetName val="Q"/>
      <sheetName val="R"/>
      <sheetName val="A"/>
      <sheetName val="J"/>
      <sheetName val="D"/>
      <sheetName val="Z"/>
      <sheetName val="S"/>
      <sheetName val="G"/>
      <sheetName val="T"/>
      <sheetName val="22 PCIAS"/>
      <sheetName val="V"/>
      <sheetName val="23PCIAS"/>
      <sheetName val="C"/>
      <sheetName val="24PCIAS"/>
      <sheetName val="PCIA_REG"/>
      <sheetName val="CONTROL"/>
      <sheetName val="DIFERENCIAS"/>
      <sheetName val="Tesoro Nacional"/>
      <sheetName val="SIJP"/>
      <sheetName val="Fondo ATN"/>
      <sheetName val="Coop. Eléct."/>
      <sheetName val="C.F.E.E."/>
      <sheetName val="Total"/>
      <sheetName val="DIF_COMPROMISO_PROY_REG_MES"/>
      <sheetName val="DIF_COMPROMISO_PROY_PCIA_REG"/>
      <sheetName val="COMP_AGREG_COMPROMISO_DIST"/>
      <sheetName val="Dif_R_PrEjec"/>
      <sheetName val="Alt4_Proy2002"/>
      <sheetName val="Q6"/>
      <sheetName val="Fto__a_partir_del_impuesto"/>
      <sheetName val="COP_FED"/>
      <sheetName val="22_PCIAS"/>
      <sheetName val="Tesoro_Nacional"/>
      <sheetName val="Fondo_ATN"/>
      <sheetName val="Coop__Eléct_"/>
      <sheetName val="C_F_E_E_"/>
    </sheetNames>
    <sheetDataSet>
      <sheetData sheetId="2">
        <row r="1">
          <cell r="A1" t="str">
            <v>DIRECCION NACIONAL DE</v>
          </cell>
        </row>
        <row r="2">
          <cell r="A2" t="str">
            <v>COORDINACION FISCAL</v>
          </cell>
        </row>
        <row r="3">
          <cell r="A3" t="str">
            <v>CON LAS PROVINCIAS</v>
          </cell>
        </row>
        <row r="5">
          <cell r="A5" t="str">
            <v>DISTRIBUCION DE RECURSOS COPARTICIPADOS </v>
          </cell>
        </row>
        <row r="6">
          <cell r="A6" t="str">
            <v>Excluye la vigencia del financiamiento del SIJP por $ 2154 millones (Ley 25082 Art. 3°)</v>
          </cell>
        </row>
        <row r="8">
          <cell r="A8" t="str">
            <v>AÑO 2002 (*)</v>
          </cell>
        </row>
        <row r="10">
          <cell r="A10" t="str">
            <v>- En miles de Pesos -</v>
          </cell>
        </row>
        <row r="15">
          <cell r="A15" t="str">
            <v>PROVINCIA</v>
          </cell>
          <cell r="B15" t="str">
            <v>ENERO</v>
          </cell>
          <cell r="C15" t="str">
            <v>FEBRERO</v>
          </cell>
          <cell r="D15" t="str">
            <v>MARZO</v>
          </cell>
          <cell r="E15" t="str">
            <v>ABRIL</v>
          </cell>
          <cell r="F15" t="str">
            <v>MAYO</v>
          </cell>
          <cell r="G15" t="str">
            <v>JUNIO</v>
          </cell>
          <cell r="H15" t="str">
            <v>JULIO</v>
          </cell>
          <cell r="I15" t="str">
            <v>AGOSTO</v>
          </cell>
          <cell r="J15" t="str">
            <v>SETIEMBRE</v>
          </cell>
          <cell r="K15" t="str">
            <v>OCTUBRE</v>
          </cell>
          <cell r="L15" t="str">
            <v>NOVIEMBRE</v>
          </cell>
          <cell r="M15" t="str">
            <v>DICIEMBRE</v>
          </cell>
          <cell r="N15" t="str">
            <v>TOTAL</v>
          </cell>
        </row>
        <row r="19">
          <cell r="A19" t="str">
            <v>BUENOS AIRES</v>
          </cell>
          <cell r="B19">
            <v>199118.5</v>
          </cell>
          <cell r="C19">
            <v>176756.6</v>
          </cell>
          <cell r="D19">
            <v>172078.8</v>
          </cell>
          <cell r="E19">
            <v>163054.2</v>
          </cell>
          <cell r="F19">
            <v>186409.3</v>
          </cell>
          <cell r="G19">
            <v>210500.1</v>
          </cell>
          <cell r="H19">
            <v>177983.8</v>
          </cell>
          <cell r="I19">
            <v>184743.7</v>
          </cell>
          <cell r="J19">
            <v>181129.1</v>
          </cell>
          <cell r="K19">
            <v>192775.4</v>
          </cell>
          <cell r="L19">
            <v>198727.7</v>
          </cell>
          <cell r="M19">
            <v>198239.7</v>
          </cell>
          <cell r="N19">
            <v>2241516.9</v>
          </cell>
        </row>
        <row r="20">
          <cell r="A20" t="str">
            <v>CATAMARCA</v>
          </cell>
          <cell r="B20">
            <v>24974.4</v>
          </cell>
          <cell r="C20">
            <v>22169.7</v>
          </cell>
          <cell r="D20">
            <v>21583</v>
          </cell>
          <cell r="E20">
            <v>20451.1</v>
          </cell>
          <cell r="F20">
            <v>23380.4</v>
          </cell>
          <cell r="G20">
            <v>26402</v>
          </cell>
          <cell r="H20">
            <v>22323.6</v>
          </cell>
          <cell r="I20">
            <v>23171.5</v>
          </cell>
          <cell r="J20">
            <v>22718.1</v>
          </cell>
          <cell r="K20">
            <v>24178.8</v>
          </cell>
          <cell r="L20">
            <v>24925.4</v>
          </cell>
          <cell r="M20">
            <v>24864.2</v>
          </cell>
          <cell r="N20">
            <v>281142.2</v>
          </cell>
        </row>
        <row r="21">
          <cell r="A21" t="str">
            <v>CORDOBA</v>
          </cell>
          <cell r="B21">
            <v>80512</v>
          </cell>
          <cell r="C21">
            <v>71470.1</v>
          </cell>
          <cell r="D21">
            <v>69578.7</v>
          </cell>
          <cell r="E21">
            <v>65929.6</v>
          </cell>
          <cell r="F21">
            <v>75373.1</v>
          </cell>
          <cell r="G21">
            <v>85114</v>
          </cell>
          <cell r="H21">
            <v>71966.3</v>
          </cell>
          <cell r="I21">
            <v>74699.6</v>
          </cell>
          <cell r="J21">
            <v>73238.1</v>
          </cell>
          <cell r="K21">
            <v>77947.2</v>
          </cell>
          <cell r="L21">
            <v>80353.9</v>
          </cell>
          <cell r="M21">
            <v>80156.6</v>
          </cell>
          <cell r="N21">
            <v>906339.2</v>
          </cell>
        </row>
        <row r="22">
          <cell r="A22" t="str">
            <v>CORRIENTES</v>
          </cell>
          <cell r="B22">
            <v>33706.7</v>
          </cell>
          <cell r="C22">
            <v>29921.3</v>
          </cell>
          <cell r="D22">
            <v>29129.5</v>
          </cell>
          <cell r="E22">
            <v>27601.8</v>
          </cell>
          <cell r="F22">
            <v>31555.3</v>
          </cell>
          <cell r="G22">
            <v>35633.4</v>
          </cell>
          <cell r="H22">
            <v>30129.1</v>
          </cell>
          <cell r="I22">
            <v>31273.4</v>
          </cell>
          <cell r="J22">
            <v>30661.5</v>
          </cell>
          <cell r="K22">
            <v>32633</v>
          </cell>
          <cell r="L22">
            <v>33640.6</v>
          </cell>
          <cell r="M22">
            <v>33558</v>
          </cell>
          <cell r="N22">
            <v>379443.6</v>
          </cell>
        </row>
        <row r="23">
          <cell r="A23" t="str">
            <v>CHACO</v>
          </cell>
          <cell r="B23">
            <v>45233.4</v>
          </cell>
          <cell r="C23">
            <v>40153.5</v>
          </cell>
          <cell r="D23">
            <v>39090.8</v>
          </cell>
          <cell r="E23">
            <v>37040.7</v>
          </cell>
          <cell r="F23">
            <v>42346.3</v>
          </cell>
          <cell r="G23">
            <v>47818.9</v>
          </cell>
          <cell r="H23">
            <v>40432.3</v>
          </cell>
          <cell r="I23">
            <v>41967.9</v>
          </cell>
          <cell r="J23">
            <v>41146.8</v>
          </cell>
          <cell r="K23">
            <v>43792.4</v>
          </cell>
          <cell r="L23">
            <v>45144.6</v>
          </cell>
          <cell r="M23">
            <v>45033.8</v>
          </cell>
          <cell r="N23">
            <v>509201.4</v>
          </cell>
        </row>
        <row r="24">
          <cell r="A24" t="str">
            <v>CHUBUT</v>
          </cell>
          <cell r="B24">
            <v>14339.9</v>
          </cell>
          <cell r="C24">
            <v>12729.5</v>
          </cell>
          <cell r="D24">
            <v>12392.6</v>
          </cell>
          <cell r="E24">
            <v>11742.7</v>
          </cell>
          <cell r="F24">
            <v>13424.6</v>
          </cell>
          <cell r="G24">
            <v>15159.6</v>
          </cell>
          <cell r="H24">
            <v>12817.9</v>
          </cell>
          <cell r="I24">
            <v>13304.7</v>
          </cell>
          <cell r="J24">
            <v>13044.4</v>
          </cell>
          <cell r="K24">
            <v>13883.1</v>
          </cell>
          <cell r="L24">
            <v>14311.8</v>
          </cell>
          <cell r="M24">
            <v>14276.6</v>
          </cell>
          <cell r="N24">
            <v>161427.39999999997</v>
          </cell>
        </row>
        <row r="25">
          <cell r="A25" t="str">
            <v>ENTRE RIOS</v>
          </cell>
          <cell r="B25">
            <v>44272.8</v>
          </cell>
          <cell r="C25">
            <v>39300.8</v>
          </cell>
          <cell r="D25">
            <v>38260.7</v>
          </cell>
          <cell r="E25">
            <v>36254.1</v>
          </cell>
          <cell r="F25">
            <v>41447</v>
          </cell>
          <cell r="G25">
            <v>46803.5</v>
          </cell>
          <cell r="H25">
            <v>39573.7</v>
          </cell>
          <cell r="I25">
            <v>41076.7</v>
          </cell>
          <cell r="J25">
            <v>40273</v>
          </cell>
          <cell r="K25">
            <v>42862.5</v>
          </cell>
          <cell r="L25">
            <v>44185.9</v>
          </cell>
          <cell r="M25">
            <v>44077.4</v>
          </cell>
          <cell r="N25">
            <v>498388.10000000003</v>
          </cell>
        </row>
        <row r="26">
          <cell r="A26" t="str">
            <v>FORMOSA</v>
          </cell>
          <cell r="B26">
            <v>33008.2</v>
          </cell>
          <cell r="C26">
            <v>29301.2</v>
          </cell>
          <cell r="D26">
            <v>28525.7</v>
          </cell>
          <cell r="E26">
            <v>27029.7</v>
          </cell>
          <cell r="F26">
            <v>30901.3</v>
          </cell>
          <cell r="G26">
            <v>34894.9</v>
          </cell>
          <cell r="H26">
            <v>29504.6</v>
          </cell>
          <cell r="I26">
            <v>30625.2</v>
          </cell>
          <cell r="J26">
            <v>30026</v>
          </cell>
          <cell r="K26">
            <v>31956.7</v>
          </cell>
          <cell r="L26">
            <v>32943.4</v>
          </cell>
          <cell r="M26">
            <v>32862.5</v>
          </cell>
          <cell r="N26">
            <v>371579.4</v>
          </cell>
        </row>
        <row r="27">
          <cell r="A27" t="str">
            <v>JUJUY</v>
          </cell>
          <cell r="B27">
            <v>25760.3</v>
          </cell>
          <cell r="C27">
            <v>22867.3</v>
          </cell>
          <cell r="D27">
            <v>22262.2</v>
          </cell>
          <cell r="E27">
            <v>21094.6</v>
          </cell>
          <cell r="F27">
            <v>24116.1</v>
          </cell>
          <cell r="G27">
            <v>27232.8</v>
          </cell>
          <cell r="H27">
            <v>23026.1</v>
          </cell>
          <cell r="I27">
            <v>23900.6</v>
          </cell>
          <cell r="J27">
            <v>23433</v>
          </cell>
          <cell r="K27">
            <v>24939.7</v>
          </cell>
          <cell r="L27">
            <v>25709.8</v>
          </cell>
          <cell r="M27">
            <v>25646.6</v>
          </cell>
          <cell r="N27">
            <v>289989.1</v>
          </cell>
        </row>
        <row r="28">
          <cell r="A28" t="str">
            <v>LA PAMPA</v>
          </cell>
          <cell r="B28">
            <v>17028</v>
          </cell>
          <cell r="C28">
            <v>15115.7</v>
          </cell>
          <cell r="D28">
            <v>14715.7</v>
          </cell>
          <cell r="E28">
            <v>13943.9</v>
          </cell>
          <cell r="F28">
            <v>15941.2</v>
          </cell>
          <cell r="G28">
            <v>18001.3</v>
          </cell>
          <cell r="H28">
            <v>15220.6</v>
          </cell>
          <cell r="I28">
            <v>15798.7</v>
          </cell>
          <cell r="J28">
            <v>15489.6</v>
          </cell>
          <cell r="K28">
            <v>16485.6</v>
          </cell>
          <cell r="L28">
            <v>16994.6</v>
          </cell>
          <cell r="M28">
            <v>16952.9</v>
          </cell>
          <cell r="N28">
            <v>191687.80000000002</v>
          </cell>
        </row>
        <row r="29">
          <cell r="A29" t="str">
            <v>LA RIOJA</v>
          </cell>
          <cell r="B29">
            <v>18774.5</v>
          </cell>
          <cell r="C29">
            <v>16666</v>
          </cell>
          <cell r="D29">
            <v>16225</v>
          </cell>
          <cell r="E29">
            <v>15374</v>
          </cell>
          <cell r="F29">
            <v>17576.2</v>
          </cell>
          <cell r="G29">
            <v>19847.6</v>
          </cell>
          <cell r="H29">
            <v>16781.7</v>
          </cell>
          <cell r="I29">
            <v>17419.1</v>
          </cell>
          <cell r="J29">
            <v>17078.3</v>
          </cell>
          <cell r="K29">
            <v>18176.4</v>
          </cell>
          <cell r="L29">
            <v>18737.6</v>
          </cell>
          <cell r="M29">
            <v>18691.6</v>
          </cell>
          <cell r="N29">
            <v>211347.99999999997</v>
          </cell>
        </row>
        <row r="30">
          <cell r="A30" t="str">
            <v>MENDOZA</v>
          </cell>
          <cell r="B30">
            <v>37810.9</v>
          </cell>
          <cell r="C30">
            <v>33564.6</v>
          </cell>
          <cell r="D30">
            <v>32676.3</v>
          </cell>
          <cell r="E30">
            <v>30962.6</v>
          </cell>
          <cell r="F30">
            <v>35397.6</v>
          </cell>
          <cell r="G30">
            <v>39972.2</v>
          </cell>
          <cell r="H30">
            <v>33797.6</v>
          </cell>
          <cell r="I30">
            <v>35081.3</v>
          </cell>
          <cell r="J30">
            <v>34394.9</v>
          </cell>
          <cell r="K30">
            <v>36606.4</v>
          </cell>
          <cell r="L30">
            <v>37736.7</v>
          </cell>
          <cell r="M30">
            <v>37644.1</v>
          </cell>
          <cell r="N30">
            <v>425645.20000000007</v>
          </cell>
        </row>
        <row r="31">
          <cell r="A31" t="str">
            <v>MISIONES</v>
          </cell>
          <cell r="B31">
            <v>29951.8</v>
          </cell>
          <cell r="C31">
            <v>26588.1</v>
          </cell>
          <cell r="D31">
            <v>25884.5</v>
          </cell>
          <cell r="E31">
            <v>24527</v>
          </cell>
          <cell r="F31">
            <v>28040.1</v>
          </cell>
          <cell r="G31">
            <v>31663.9</v>
          </cell>
          <cell r="H31">
            <v>26772.7</v>
          </cell>
          <cell r="I31">
            <v>27789.6</v>
          </cell>
          <cell r="J31">
            <v>27245.8</v>
          </cell>
          <cell r="K31">
            <v>28997.7</v>
          </cell>
          <cell r="L31">
            <v>29893.1</v>
          </cell>
          <cell r="M31">
            <v>29819.7</v>
          </cell>
          <cell r="N31">
            <v>337174</v>
          </cell>
        </row>
        <row r="32">
          <cell r="A32" t="str">
            <v>NEUQUEN</v>
          </cell>
          <cell r="B32">
            <v>15737.1</v>
          </cell>
          <cell r="C32">
            <v>13969.7</v>
          </cell>
          <cell r="D32">
            <v>13600</v>
          </cell>
          <cell r="E32">
            <v>12886.8</v>
          </cell>
          <cell r="F32">
            <v>14732.6</v>
          </cell>
          <cell r="G32">
            <v>16636.6</v>
          </cell>
          <cell r="H32">
            <v>14066.7</v>
          </cell>
          <cell r="I32">
            <v>14601</v>
          </cell>
          <cell r="J32">
            <v>14315.3</v>
          </cell>
          <cell r="K32">
            <v>15235.8</v>
          </cell>
          <cell r="L32">
            <v>15706.2</v>
          </cell>
          <cell r="M32">
            <v>15667.6</v>
          </cell>
          <cell r="N32">
            <v>177155.40000000002</v>
          </cell>
        </row>
        <row r="33">
          <cell r="A33" t="str">
            <v>RIO NEGRO</v>
          </cell>
          <cell r="B33">
            <v>22878.7</v>
          </cell>
          <cell r="C33">
            <v>20309.3</v>
          </cell>
          <cell r="D33">
            <v>19771.8</v>
          </cell>
          <cell r="E33">
            <v>18734.9</v>
          </cell>
          <cell r="F33">
            <v>21418.4</v>
          </cell>
          <cell r="G33">
            <v>24186.4</v>
          </cell>
          <cell r="H33">
            <v>20450.3</v>
          </cell>
          <cell r="I33">
            <v>21227</v>
          </cell>
          <cell r="J33">
            <v>20811.7</v>
          </cell>
          <cell r="K33">
            <v>22149.8</v>
          </cell>
          <cell r="L33">
            <v>22833.8</v>
          </cell>
          <cell r="M33">
            <v>22777.7</v>
          </cell>
          <cell r="N33">
            <v>257549.8</v>
          </cell>
        </row>
        <row r="34">
          <cell r="A34" t="str">
            <v>SALTA</v>
          </cell>
          <cell r="B34">
            <v>34754.6</v>
          </cell>
          <cell r="C34">
            <v>30851.5</v>
          </cell>
          <cell r="D34">
            <v>30035</v>
          </cell>
          <cell r="E34">
            <v>28459.9</v>
          </cell>
          <cell r="F34">
            <v>32536.3</v>
          </cell>
          <cell r="G34">
            <v>36741.2</v>
          </cell>
          <cell r="H34">
            <v>31065.7</v>
          </cell>
          <cell r="I34">
            <v>32245.6</v>
          </cell>
          <cell r="J34">
            <v>31614.7</v>
          </cell>
          <cell r="K34">
            <v>33647.5</v>
          </cell>
          <cell r="L34">
            <v>34686.4</v>
          </cell>
          <cell r="M34">
            <v>34601.2</v>
          </cell>
          <cell r="N34">
            <v>391239.60000000003</v>
          </cell>
        </row>
        <row r="35">
          <cell r="A35" t="str">
            <v>SAN JUAN</v>
          </cell>
          <cell r="B35">
            <v>30650.4</v>
          </cell>
          <cell r="C35">
            <v>27208.2</v>
          </cell>
          <cell r="D35">
            <v>26488.2</v>
          </cell>
          <cell r="E35">
            <v>25099</v>
          </cell>
          <cell r="F35">
            <v>28694.1</v>
          </cell>
          <cell r="G35">
            <v>32402.4</v>
          </cell>
          <cell r="H35">
            <v>27397.2</v>
          </cell>
          <cell r="I35">
            <v>28437.7</v>
          </cell>
          <cell r="J35">
            <v>27881.3</v>
          </cell>
          <cell r="K35">
            <v>29674</v>
          </cell>
          <cell r="L35">
            <v>30590.3</v>
          </cell>
          <cell r="M35">
            <v>30515.2</v>
          </cell>
          <cell r="N35">
            <v>345038</v>
          </cell>
        </row>
        <row r="36">
          <cell r="A36" t="str">
            <v>SAN LUIS</v>
          </cell>
          <cell r="B36">
            <v>20695.6</v>
          </cell>
          <cell r="C36">
            <v>18371.4</v>
          </cell>
          <cell r="D36">
            <v>17885.2</v>
          </cell>
          <cell r="E36">
            <v>16947.2</v>
          </cell>
          <cell r="F36">
            <v>19374.6</v>
          </cell>
          <cell r="G36">
            <v>21878.6</v>
          </cell>
          <cell r="H36">
            <v>18498.9</v>
          </cell>
          <cell r="I36">
            <v>19201.5</v>
          </cell>
          <cell r="J36">
            <v>18825.8</v>
          </cell>
          <cell r="K36">
            <v>20036.3</v>
          </cell>
          <cell r="L36">
            <v>20655</v>
          </cell>
          <cell r="M36">
            <v>20604.3</v>
          </cell>
          <cell r="N36">
            <v>232974.39999999997</v>
          </cell>
        </row>
        <row r="37">
          <cell r="A37" t="str">
            <v>SANTA CRUZ</v>
          </cell>
          <cell r="B37">
            <v>14339.9</v>
          </cell>
          <cell r="C37">
            <v>12729.5</v>
          </cell>
          <cell r="D37">
            <v>12392.6</v>
          </cell>
          <cell r="E37">
            <v>11742.7</v>
          </cell>
          <cell r="F37">
            <v>13424.6</v>
          </cell>
          <cell r="G37">
            <v>15159.6</v>
          </cell>
          <cell r="H37">
            <v>12817.9</v>
          </cell>
          <cell r="I37">
            <v>13304.7</v>
          </cell>
          <cell r="J37">
            <v>13044.4</v>
          </cell>
          <cell r="K37">
            <v>13883.1</v>
          </cell>
          <cell r="L37">
            <v>14311.8</v>
          </cell>
          <cell r="M37">
            <v>14276.6</v>
          </cell>
          <cell r="N37">
            <v>161427.39999999997</v>
          </cell>
        </row>
        <row r="38">
          <cell r="A38" t="str">
            <v>SANTA FE</v>
          </cell>
          <cell r="B38">
            <v>81035.9</v>
          </cell>
          <cell r="C38">
            <v>71935.2</v>
          </cell>
          <cell r="D38">
            <v>70031.4</v>
          </cell>
          <cell r="E38">
            <v>66358.7</v>
          </cell>
          <cell r="F38">
            <v>75863.6</v>
          </cell>
          <cell r="G38">
            <v>85667.9</v>
          </cell>
          <cell r="H38">
            <v>72434.6</v>
          </cell>
          <cell r="I38">
            <v>75185.7</v>
          </cell>
          <cell r="J38">
            <v>73714.7</v>
          </cell>
          <cell r="K38">
            <v>78454.4</v>
          </cell>
          <cell r="L38">
            <v>80876.8</v>
          </cell>
          <cell r="M38">
            <v>80678.3</v>
          </cell>
          <cell r="N38">
            <v>912237.2</v>
          </cell>
        </row>
        <row r="39">
          <cell r="A39" t="str">
            <v>SANTIAGO DEL ESTERO</v>
          </cell>
          <cell r="B39">
            <v>37461.6</v>
          </cell>
          <cell r="C39">
            <v>33254.5</v>
          </cell>
          <cell r="D39">
            <v>32374.5</v>
          </cell>
          <cell r="E39">
            <v>30676.6</v>
          </cell>
          <cell r="F39">
            <v>35070.6</v>
          </cell>
          <cell r="G39">
            <v>39602.9</v>
          </cell>
          <cell r="H39">
            <v>33485.4</v>
          </cell>
          <cell r="I39">
            <v>34757.2</v>
          </cell>
          <cell r="J39">
            <v>34077.2</v>
          </cell>
          <cell r="K39">
            <v>36268.3</v>
          </cell>
          <cell r="L39">
            <v>37388.1</v>
          </cell>
          <cell r="M39">
            <v>37296.3</v>
          </cell>
          <cell r="N39">
            <v>421713.19999999995</v>
          </cell>
        </row>
        <row r="40">
          <cell r="A40" t="str">
            <v>TUCUMAN</v>
          </cell>
          <cell r="B40">
            <v>43137.6</v>
          </cell>
          <cell r="C40">
            <v>38293.1</v>
          </cell>
          <cell r="D40">
            <v>37279.7</v>
          </cell>
          <cell r="E40">
            <v>35324.6</v>
          </cell>
          <cell r="F40">
            <v>40384.3</v>
          </cell>
          <cell r="G40">
            <v>45603.4</v>
          </cell>
          <cell r="H40">
            <v>38559</v>
          </cell>
          <cell r="I40">
            <v>40023.4</v>
          </cell>
          <cell r="J40">
            <v>39240.4</v>
          </cell>
          <cell r="K40">
            <v>41763.5</v>
          </cell>
          <cell r="L40">
            <v>43053</v>
          </cell>
          <cell r="M40">
            <v>42947.3</v>
          </cell>
          <cell r="N40">
            <v>485609.3</v>
          </cell>
        </row>
        <row r="41">
          <cell r="A41" t="str">
            <v>ACUM. BS. AS. - TUCUMAN</v>
          </cell>
          <cell r="B41">
            <v>905182.8</v>
          </cell>
          <cell r="C41">
            <v>803526.7999999999</v>
          </cell>
          <cell r="D41">
            <v>782261.8999999999</v>
          </cell>
          <cell r="E41">
            <v>741236.3999999998</v>
          </cell>
          <cell r="F41">
            <v>847407.5999999999</v>
          </cell>
          <cell r="G41">
            <v>956923.2000000001</v>
          </cell>
          <cell r="H41">
            <v>809105.6999999998</v>
          </cell>
          <cell r="I41">
            <v>839835.7999999999</v>
          </cell>
          <cell r="J41">
            <v>823404.1000000001</v>
          </cell>
          <cell r="K41">
            <v>876347.6000000001</v>
          </cell>
          <cell r="L41">
            <v>903406.5</v>
          </cell>
          <cell r="M41">
            <v>901188.2</v>
          </cell>
          <cell r="N41">
            <v>10189826.6</v>
          </cell>
        </row>
        <row r="42">
          <cell r="A42" t="str">
            <v>TIERRA DEL FUEGO</v>
          </cell>
          <cell r="B42">
            <v>11517.1</v>
          </cell>
          <cell r="C42">
            <v>10261.2</v>
          </cell>
          <cell r="D42">
            <v>9998.5</v>
          </cell>
          <cell r="E42">
            <v>9491.6</v>
          </cell>
          <cell r="F42">
            <v>10803.3</v>
          </cell>
          <cell r="G42">
            <v>12156.3</v>
          </cell>
          <cell r="H42">
            <v>10330.1</v>
          </cell>
          <cell r="I42">
            <v>10709.8</v>
          </cell>
          <cell r="J42">
            <v>10506.8</v>
          </cell>
          <cell r="K42">
            <v>11160.9</v>
          </cell>
          <cell r="L42">
            <v>11495.2</v>
          </cell>
          <cell r="M42">
            <v>11467.8</v>
          </cell>
          <cell r="N42">
            <v>129898.6</v>
          </cell>
        </row>
        <row r="43">
          <cell r="A43" t="str">
            <v>ACUM. BS. AS. - TIERRA DEL FUEGO</v>
          </cell>
          <cell r="B43">
            <v>916699.9</v>
          </cell>
          <cell r="C43">
            <v>813787.9999999999</v>
          </cell>
          <cell r="D43">
            <v>792260.3999999999</v>
          </cell>
          <cell r="E43">
            <v>750727.9999999998</v>
          </cell>
          <cell r="F43">
            <v>858210.8999999999</v>
          </cell>
          <cell r="G43">
            <v>969079.5000000001</v>
          </cell>
          <cell r="H43">
            <v>819435.7999999998</v>
          </cell>
          <cell r="I43">
            <v>850545.6</v>
          </cell>
          <cell r="J43">
            <v>833910.9000000001</v>
          </cell>
          <cell r="K43">
            <v>887508.5000000001</v>
          </cell>
          <cell r="L43">
            <v>914901.7</v>
          </cell>
          <cell r="M43">
            <v>912656</v>
          </cell>
          <cell r="N43">
            <v>10319725.2</v>
          </cell>
        </row>
        <row r="44">
          <cell r="A44" t="str">
            <v>TRANSF.SERV.(TOTAL JURISD. EXCL. T.F)</v>
          </cell>
          <cell r="B44">
            <v>107987.4</v>
          </cell>
          <cell r="C44">
            <v>107987.4</v>
          </cell>
          <cell r="D44">
            <v>107987.4</v>
          </cell>
          <cell r="E44">
            <v>107987.4</v>
          </cell>
          <cell r="F44">
            <v>107987.4</v>
          </cell>
          <cell r="G44">
            <v>107987.4</v>
          </cell>
          <cell r="H44">
            <v>107987.4</v>
          </cell>
          <cell r="I44">
            <v>107987.4</v>
          </cell>
          <cell r="J44">
            <v>107987.4</v>
          </cell>
          <cell r="K44">
            <v>107987.4</v>
          </cell>
          <cell r="L44">
            <v>107987.4</v>
          </cell>
          <cell r="M44">
            <v>107987.4</v>
          </cell>
          <cell r="N44">
            <v>1295848.7999999998</v>
          </cell>
        </row>
        <row r="45">
          <cell r="A45" t="str">
            <v>TRANSF. SERV. (TIERRA DEL FUEGO)</v>
          </cell>
          <cell r="B45">
            <v>1000</v>
          </cell>
          <cell r="C45">
            <v>1000</v>
          </cell>
          <cell r="D45">
            <v>1000</v>
          </cell>
          <cell r="E45">
            <v>1000</v>
          </cell>
          <cell r="F45">
            <v>1000</v>
          </cell>
          <cell r="G45">
            <v>1000</v>
          </cell>
          <cell r="H45">
            <v>1000</v>
          </cell>
          <cell r="I45">
            <v>1000</v>
          </cell>
          <cell r="J45">
            <v>1000</v>
          </cell>
          <cell r="K45">
            <v>1000</v>
          </cell>
          <cell r="L45">
            <v>1000</v>
          </cell>
          <cell r="M45">
            <v>1000</v>
          </cell>
          <cell r="N45">
            <v>12000</v>
          </cell>
        </row>
        <row r="46">
          <cell r="A46" t="str">
            <v>FONDO ATN</v>
          </cell>
          <cell r="B46">
            <v>17881.6</v>
          </cell>
          <cell r="C46">
            <v>16087.4</v>
          </cell>
          <cell r="D46">
            <v>15712.1</v>
          </cell>
          <cell r="E46">
            <v>14988.1</v>
          </cell>
          <cell r="F46">
            <v>16861.9</v>
          </cell>
          <cell r="G46">
            <v>18794.8</v>
          </cell>
          <cell r="H46">
            <v>16185.9</v>
          </cell>
          <cell r="I46">
            <v>16728.3</v>
          </cell>
          <cell r="J46">
            <v>16438.3</v>
          </cell>
          <cell r="K46">
            <v>17372.7</v>
          </cell>
          <cell r="L46">
            <v>17850.2</v>
          </cell>
          <cell r="M46">
            <v>17811.1</v>
          </cell>
          <cell r="N46">
            <v>202712.40000000002</v>
          </cell>
        </row>
        <row r="47">
          <cell r="A47" t="str">
            <v>NACION</v>
          </cell>
          <cell r="B47">
            <v>744589.1</v>
          </cell>
          <cell r="C47">
            <v>669880.8</v>
          </cell>
          <cell r="D47">
            <v>654253</v>
          </cell>
          <cell r="E47">
            <v>624102.9</v>
          </cell>
          <cell r="F47">
            <v>702129.4</v>
          </cell>
          <cell r="G47">
            <v>782613.6</v>
          </cell>
          <cell r="H47">
            <v>673980.9</v>
          </cell>
          <cell r="I47">
            <v>696564.7</v>
          </cell>
          <cell r="J47">
            <v>684489</v>
          </cell>
          <cell r="K47">
            <v>723397.6</v>
          </cell>
          <cell r="L47">
            <v>743283.4</v>
          </cell>
          <cell r="M47">
            <v>741653.1</v>
          </cell>
          <cell r="N47">
            <v>8440937.5</v>
          </cell>
        </row>
        <row r="48">
          <cell r="A48" t="str">
            <v>ACUMULADO I</v>
          </cell>
          <cell r="B48">
            <v>1788158</v>
          </cell>
          <cell r="C48">
            <v>1608743.6</v>
          </cell>
          <cell r="D48">
            <v>1571212.9</v>
          </cell>
          <cell r="E48">
            <v>1498806.4</v>
          </cell>
          <cell r="F48">
            <v>1686189.6</v>
          </cell>
          <cell r="G48">
            <v>1879475.3000000003</v>
          </cell>
          <cell r="H48">
            <v>1618590</v>
          </cell>
          <cell r="I48">
            <v>1672826</v>
          </cell>
          <cell r="J48">
            <v>1643825.6</v>
          </cell>
          <cell r="K48">
            <v>1737266.2000000002</v>
          </cell>
          <cell r="L48">
            <v>1785022.7</v>
          </cell>
          <cell r="M48">
            <v>1781107.6</v>
          </cell>
          <cell r="N48">
            <v>20271223.9</v>
          </cell>
        </row>
        <row r="49">
          <cell r="A49" t="str">
            <v>FONDO COMPENSADOR DE DEFICITS</v>
          </cell>
          <cell r="B49">
            <v>45800</v>
          </cell>
          <cell r="C49">
            <v>45800</v>
          </cell>
          <cell r="D49">
            <v>45800</v>
          </cell>
          <cell r="E49">
            <v>45800</v>
          </cell>
          <cell r="F49">
            <v>45800</v>
          </cell>
          <cell r="G49">
            <v>45800</v>
          </cell>
          <cell r="H49">
            <v>45800</v>
          </cell>
          <cell r="I49">
            <v>45800</v>
          </cell>
          <cell r="J49">
            <v>45800</v>
          </cell>
          <cell r="K49">
            <v>45800</v>
          </cell>
          <cell r="L49">
            <v>45800</v>
          </cell>
          <cell r="M49">
            <v>45800</v>
          </cell>
          <cell r="N49">
            <v>549600</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A"/>
      <sheetName val="GAS_061301"/>
      <sheetName val="GEE_061301"/>
      <sheetName val="B(Assump)"/>
      <sheetName val="GEE0901"/>
      <sheetName val="X"/>
      <sheetName val="M"/>
      <sheetName val="T-T"/>
      <sheetName val="S"/>
      <sheetName val="Check Interest"/>
      <sheetName val="G(Disb.)"/>
      <sheetName val="H(Amort)"/>
      <sheetName val="Debt scenario"/>
      <sheetName val="I(Interest)"/>
      <sheetName val="N(Debt)"/>
      <sheetName val="J(Priv.Cap)"/>
      <sheetName val="J(Fin. account)"/>
      <sheetName val="O(Arrears)"/>
      <sheetName val="K(Reserves)"/>
      <sheetName val="BOP_output"/>
      <sheetName val="L(Links)"/>
      <sheetName val="P(IMF)"/>
      <sheetName val="Check_Interest"/>
      <sheetName val="G(Disb_)"/>
      <sheetName val="Debt_scenario"/>
      <sheetName val="J(Priv_Cap)"/>
      <sheetName val="J(Fin__account)"/>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ControlSheet"/>
      <sheetName val="Panel1"/>
      <sheetName val="Interest-Data"/>
      <sheetName val="RGDP data"/>
      <sheetName val="CA data (exact quarters)"/>
      <sheetName val="CA data"/>
      <sheetName val="K data"/>
      <sheetName val="DataAnnual"/>
      <sheetName val="Ex Rate Daily"/>
      <sheetName val="DataDaily"/>
      <sheetName val="data"/>
      <sheetName val="RealInterest (Country) (other)"/>
      <sheetName val="RealInterest (Country) (Defaul)"/>
      <sheetName val="RealInterest (Country)"/>
      <sheetName val="RealInterest (avg)"/>
      <sheetName val="RGDP (country) (%Seas)"/>
      <sheetName val="RGDP (avg) (%Seas)"/>
      <sheetName val="RGDP (country)"/>
      <sheetName val="RGDP (average)"/>
      <sheetName val="CA (avg) (%GDP) (newQ) (adj)"/>
      <sheetName val="CA (% of GDP) (newQ) (MAvg)"/>
      <sheetName val="CA (avg) (%GDP) (newQ) Mavg"/>
      <sheetName val="CA (avg) (change%GDP) (newQ)"/>
      <sheetName val="CA (% of GDP) (newQ)"/>
      <sheetName val="CA (avg) (%GDP) (newQ)"/>
      <sheetName val="CA (avg) (change%GDP)"/>
      <sheetName val="CA (change% of GDP)"/>
      <sheetName val="CA (avg) (%GDP)"/>
      <sheetName val="CA (% of GDP)"/>
      <sheetName val="K Liab (avg)"/>
      <sheetName val="K Liab (country)"/>
      <sheetName val="K Liab less FDI (country)"/>
      <sheetName val="K Liab less FDI (avg)"/>
      <sheetName val="Interest"/>
      <sheetName val="Primary Balance (avg)"/>
      <sheetName val="Interest (% of GDP)"/>
      <sheetName val="Interest (avg) (%GDP)"/>
      <sheetName val="Interest (Change%GDP)"/>
      <sheetName val="Interest (avg) (Change%GDP)"/>
      <sheetName val="PrimBal (Change%GDP)"/>
      <sheetName val="PrimBal (avg) (Change%GDP)"/>
      <sheetName val="PrimBal (% of GDP)"/>
      <sheetName val="PrimBal (avg) (%GDP)"/>
      <sheetName val="PrimBal"/>
      <sheetName val="PrimBal (avg)"/>
      <sheetName val="NomExRate Daily Default"/>
      <sheetName val="NomExRate Daily"/>
      <sheetName val="Ex rate bloom"/>
      <sheetName val="REER (avg)"/>
      <sheetName val="REER"/>
      <sheetName val="NomExRate (avg)"/>
      <sheetName val="NomExRate"/>
      <sheetName val="Inflation (avg)"/>
      <sheetName val="Inflation"/>
      <sheetName val="New Data"/>
      <sheetName val="bop"/>
      <sheetName val="ex rate"/>
      <sheetName val="gdp"/>
      <sheetName val="Deposits"/>
      <sheetName val="Reserves"/>
      <sheetName val="Int Reserves"/>
      <sheetName val="Int Reserves (scale t-24)"/>
      <sheetName val="Int Reserves (scale t)"/>
      <sheetName val="Int Reserves (scale t) res only"/>
      <sheetName val="Int Reserves (scale t) (%gdp)"/>
      <sheetName val="Int Reserves scale t %gdp restr"/>
      <sheetName val="Int Reserves (scale t) (avg)"/>
      <sheetName val="Int Reserves (scale t) (avg gdp"/>
      <sheetName val="Deposits (scale t) (avg (2)"/>
      <sheetName val="Deposits (scale t)"/>
      <sheetName val="Sheet13"/>
      <sheetName val="Int Reserves USD"/>
      <sheetName val="RGDP_data"/>
      <sheetName val="CA_data_(exact_quarters)"/>
      <sheetName val="CA_data"/>
      <sheetName val="K_data"/>
      <sheetName val="Ex_Rate_Daily"/>
      <sheetName val="RealInterest_(Country)_(other)"/>
      <sheetName val="RealInterest_(Country)_(Defaul)"/>
      <sheetName val="RealInterest_(Country)"/>
      <sheetName val="RealInterest_(avg)"/>
      <sheetName val="RGDP_(country)_(%Seas)"/>
      <sheetName val="RGDP_(avg)_(%Seas)"/>
      <sheetName val="RGDP_(country)"/>
      <sheetName val="RGDP_(average)"/>
      <sheetName val="CA_(avg)_(%GDP)_(newQ)_(adj)"/>
      <sheetName val="CA_(%_of_GDP)_(newQ)_(MAvg)"/>
      <sheetName val="CA_(avg)_(%GDP)_(newQ)_Mavg"/>
      <sheetName val="CA_(avg)_(change%GDP)_(newQ)"/>
      <sheetName val="CA_(%_of_GDP)_(newQ)"/>
      <sheetName val="CA_(avg)_(%GDP)_(newQ)"/>
      <sheetName val="CA_(avg)_(change%GDP)"/>
      <sheetName val="CA_(change%_of_GDP)"/>
      <sheetName val="CA_(avg)_(%GDP)"/>
      <sheetName val="CA_(%_of_GDP)"/>
      <sheetName val="K_Liab_(avg)"/>
      <sheetName val="K_Liab_(country)"/>
      <sheetName val="K_Liab_less_FDI_(country)"/>
      <sheetName val="K_Liab_less_FDI_(avg)"/>
      <sheetName val="Primary_Balance_(avg)"/>
      <sheetName val="Interest_(%_of_GDP)"/>
      <sheetName val="Interest_(avg)_(%GDP)"/>
      <sheetName val="Interest_(Change%GDP)"/>
      <sheetName val="Interest_(avg)_(Change%GDP)"/>
      <sheetName val="PrimBal_(Change%GDP)"/>
      <sheetName val="PrimBal_(avg)_(Change%GDP)"/>
      <sheetName val="PrimBal_(%_of_GDP)"/>
      <sheetName val="PrimBal_(avg)_(%GDP)"/>
      <sheetName val="PrimBal_(avg)"/>
      <sheetName val="NomExRate_Daily_Default"/>
      <sheetName val="NomExRate_Daily"/>
      <sheetName val="Ex_rate_bloom"/>
      <sheetName val="REER_(avg)"/>
      <sheetName val="NomExRate_(avg)"/>
      <sheetName val="Inflation_(avg)"/>
      <sheetName val="New_Data"/>
      <sheetName val="ex_rate"/>
      <sheetName val="Int_Reserves"/>
      <sheetName val="Int_Reserves_(scale_t-24)"/>
      <sheetName val="Int_Reserves_(scale_t)"/>
      <sheetName val="Int_Reserves_(scale_t)_res_only"/>
      <sheetName val="Int_Reserves_(scale_t)_(%gdp)"/>
      <sheetName val="Int_Reserves_scale_t_%gdp_restr"/>
      <sheetName val="Int_Reserves_(scale_t)_(avg)"/>
      <sheetName val="Int_Reserves_(scale_t)_(avg_gdp"/>
      <sheetName val="Deposits_(scale_t)_(avg_(2)"/>
      <sheetName val="Deposits_(scale_t)"/>
      <sheetName val="Int_Reserves_USD"/>
    </sheetNames>
    <sheetDataSet>
      <sheetData sheetId="47">
        <row r="4">
          <cell r="A4" t="e">
            <v>#NAME?</v>
          </cell>
          <cell r="D4" t="e">
            <v>#NAME?</v>
          </cell>
          <cell r="G4" t="e">
            <v>#NAME?</v>
          </cell>
          <cell r="J4" t="e">
            <v>#NAME?</v>
          </cell>
          <cell r="M4" t="e">
            <v>#NAME?</v>
          </cell>
          <cell r="P4" t="e">
            <v>#NAME?</v>
          </cell>
          <cell r="S4" t="e">
            <v>#NAME?</v>
          </cell>
          <cell r="V4" t="e">
            <v>#NAME?</v>
          </cell>
        </row>
      </sheetData>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A"/>
      <sheetName val="GAS_061301"/>
      <sheetName val="GEE_061301"/>
      <sheetName val="B(Assump)"/>
      <sheetName val="GEE0901"/>
      <sheetName val="X"/>
      <sheetName val="M"/>
      <sheetName val="T-T"/>
      <sheetName val="S"/>
      <sheetName val="Check Interest"/>
      <sheetName val="G(Disb.)"/>
      <sheetName val="H(Amort)"/>
      <sheetName val="Debt scenario"/>
      <sheetName val="I(Interest)"/>
      <sheetName val="N(Debt)"/>
      <sheetName val="J(Priv.Cap)"/>
      <sheetName val="J(Fin. account)"/>
      <sheetName val="O(Arrears)"/>
      <sheetName val="K(Reserves)"/>
      <sheetName val="BOP_output"/>
      <sheetName val="L(Links)"/>
      <sheetName val="P(IMF)"/>
      <sheetName val="Check_Interest"/>
      <sheetName val="G(Disb_)"/>
      <sheetName val="Debt_scenario"/>
      <sheetName val="J(Priv_Cap)"/>
      <sheetName val="J(Fin__account)"/>
    </sheetNames>
  </externalBook>
</externalLink>
</file>

<file path=xl/externalLinks/externalLink17.xml><?xml version="1.0" encoding="utf-8"?>
<externalLink xmlns="http://schemas.openxmlformats.org/spreadsheetml/2006/main">
  <externalBook xmlns:r="http://schemas.openxmlformats.org/officeDocument/2006/relationships" r:id="rId1">
    <sheetNames>
      <sheetName val="A"/>
      <sheetName val="GAS_061301"/>
      <sheetName val="GEE_061301"/>
      <sheetName val="B(Assump)"/>
      <sheetName val="GEE0901"/>
      <sheetName val="X"/>
      <sheetName val="M"/>
      <sheetName val="T-T"/>
      <sheetName val="S"/>
      <sheetName val="Check Interest"/>
      <sheetName val="G(Disb.)"/>
      <sheetName val="H(Amort)"/>
      <sheetName val="Debt scenario"/>
      <sheetName val="I(Interest)"/>
      <sheetName val="N(Debt)"/>
      <sheetName val="J(Priv.Cap)"/>
      <sheetName val="J(Fin. account)"/>
      <sheetName val="O(Arrears)"/>
      <sheetName val="K(Reserves)"/>
      <sheetName val="BOP_output"/>
      <sheetName val="L(Links)"/>
      <sheetName val="P(IMF)"/>
      <sheetName val="Check_Interest"/>
      <sheetName val="G(Disb_)"/>
      <sheetName val="Debt_scenario"/>
      <sheetName val="J(Priv_Cap)"/>
      <sheetName val="J(Fin__account)"/>
    </sheetNames>
  </externalBook>
</externalLink>
</file>

<file path=xl/externalLinks/externalLink18.xml><?xml version="1.0" encoding="utf-8"?>
<externalLink xmlns="http://schemas.openxmlformats.org/spreadsheetml/2006/main">
  <externalBook xmlns:r="http://schemas.openxmlformats.org/officeDocument/2006/relationships" r:id="rId1">
    <sheetNames>
      <sheetName val="X"/>
      <sheetName val="M"/>
      <sheetName val="CA"/>
      <sheetName val="CA-Income"/>
      <sheetName val="CK"/>
    </sheetNames>
  </externalBook>
</externalLink>
</file>

<file path=xl/externalLinks/externalLink19.xml><?xml version="1.0" encoding="utf-8"?>
<externalLink xmlns="http://schemas.openxmlformats.org/spreadsheetml/2006/main">
  <externalBook xmlns:r="http://schemas.openxmlformats.org/officeDocument/2006/relationships" r:id="rId1">
    <sheetNames>
      <sheetName val="X"/>
      <sheetName val="M"/>
      <sheetName val="CA"/>
      <sheetName val="CA-Income"/>
      <sheetName val="CK"/>
      <sheetName val="DEBT"/>
      <sheetName val="DIS"/>
      <sheetName val="AMO"/>
      <sheetName val="INT"/>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NTENTS"/>
      <sheetName val="Basic Data "/>
      <sheetName val="TAB1"/>
      <sheetName val="TAB2b"/>
      <sheetName val="TAB3b"/>
      <sheetName val="TAB4b"/>
      <sheetName val="TAB5b"/>
      <sheetName val="TAB6b"/>
      <sheetName val="TAB7b"/>
      <sheetName val="TAB8b"/>
      <sheetName val="TAB9b"/>
      <sheetName val="TAB10b"/>
      <sheetName val="TAB11b"/>
      <sheetName val="TAB12b"/>
      <sheetName val="TAB13b"/>
      <sheetName val="TAB14b"/>
      <sheetName val="TAB15A1"/>
      <sheetName val="TAB15B1"/>
      <sheetName val="TAB15C"/>
      <sheetName val="TAB16b"/>
      <sheetName val="TAB17b"/>
      <sheetName val="TAB18b"/>
      <sheetName val="TAB19b"/>
      <sheetName val="TAB20b"/>
      <sheetName val="TAB21b"/>
      <sheetName val="TAB22b"/>
      <sheetName val="TAB23b"/>
      <sheetName val="TAB24b"/>
      <sheetName val="TAB25b"/>
      <sheetName val="TAB26b"/>
      <sheetName val="TAB27b"/>
      <sheetName val="TAB28b"/>
      <sheetName val="TAB29b"/>
      <sheetName val="TAB30b"/>
      <sheetName val="TAB31b"/>
      <sheetName val="TAB32b"/>
      <sheetName val="TAB33b"/>
      <sheetName val="TAB34b"/>
      <sheetName val="TAB35b"/>
      <sheetName val="TAB36b"/>
      <sheetName val="RED37b"/>
      <sheetName val="TAB38b"/>
      <sheetName val="TAB27A2"/>
      <sheetName val="TAB27B2"/>
      <sheetName val="TAB39"/>
      <sheetName val="TAB40"/>
      <sheetName val="Basic_Data_"/>
    </sheetNames>
  </externalBook>
</externalLink>
</file>

<file path=xl/externalLinks/externalLink20.xml><?xml version="1.0" encoding="utf-8"?>
<externalLink xmlns="http://schemas.openxmlformats.org/spreadsheetml/2006/main">
  <externalBook xmlns:r="http://schemas.openxmlformats.org/officeDocument/2006/relationships" r:id="rId1">
    <sheetNames>
      <sheetName val="A"/>
      <sheetName val="GAS_061301"/>
      <sheetName val="GEE_061301"/>
      <sheetName val="B(Assump)"/>
      <sheetName val="GEE0901"/>
      <sheetName val="X"/>
      <sheetName val="M"/>
      <sheetName val="T-T"/>
      <sheetName val="S"/>
      <sheetName val="Check Interest"/>
      <sheetName val="G(Disb.)"/>
      <sheetName val="H(Amort)"/>
      <sheetName val="Debt scenario"/>
      <sheetName val="I(Interest)"/>
      <sheetName val="N(Debt)"/>
      <sheetName val="J(Priv.Cap)"/>
      <sheetName val="J(Fin. account)"/>
      <sheetName val="O(Arrears)"/>
      <sheetName val="K(Reserves)"/>
      <sheetName val="BOP_output"/>
      <sheetName val="L(Links)"/>
      <sheetName val="P(IMF)"/>
      <sheetName val="Check_Interest"/>
      <sheetName val="G(Disb_)"/>
      <sheetName val="Debt_scenario"/>
      <sheetName val="J(Priv_Cap)"/>
      <sheetName val="J(Fin__account)"/>
    </sheetNames>
  </externalBook>
</externalLink>
</file>

<file path=xl/externalLinks/externalLink21.xml><?xml version="1.0" encoding="utf-8"?>
<externalLink xmlns="http://schemas.openxmlformats.org/spreadsheetml/2006/main">
  <externalBook xmlns:r="http://schemas.openxmlformats.org/officeDocument/2006/relationships" r:id="rId1">
    <sheetNames>
      <sheetName val="Total"/>
      <sheetName val="Evolución Flujo de Caja EDE's"/>
      <sheetName val="Resumen CF EDE's (2)"/>
      <sheetName val="Evolución Res Financieros"/>
      <sheetName val="Control de Variables"/>
      <sheetName val="FMI - Tabla 8 (Consolidado)"/>
      <sheetName val="Evolución Tabla8"/>
      <sheetName val="Anexo Res Financieros"/>
      <sheetName val="Res Financieros General"/>
      <sheetName val="Informe Opex"/>
      <sheetName val="Informe Var.Eco."/>
      <sheetName val="Resumen Tabla 8"/>
      <sheetName val="Resumen Res. Financiero"/>
      <sheetName val="Resumen CF EDE's"/>
      <sheetName val="Resumen CF Ede's &amp; Cdeee"/>
      <sheetName val="Anexo Deuda Feb-12"/>
      <sheetName val="Anexo Deuda Mar-12"/>
      <sheetName val="Anexo Deuda Abr-12"/>
      <sheetName val="Anexo Deuda Oct-12"/>
      <sheetName val="Anexo Deuda Ene-12"/>
      <sheetName val="Anexo Deuda May-12"/>
      <sheetName val="Anexo Deuda Jun-12"/>
      <sheetName val="Anexo Deuda Jul-12"/>
      <sheetName val="Anexo Deuda Nov-12"/>
      <sheetName val="Anexo Deuda Dic-12"/>
      <sheetName val="Anexo Deuda Feb-13"/>
      <sheetName val="Anexo Deuda Abr13"/>
      <sheetName val="Anexo Deuda May13"/>
      <sheetName val="Anexo Deuda Jun13"/>
      <sheetName val="Anexo Deuda Oct13"/>
      <sheetName val="Anexo Deuda Sep13"/>
      <sheetName val="Anexo Deuda Ago13"/>
      <sheetName val="Anexo Deuda Jul13"/>
      <sheetName val="Anexo Tarifas"/>
      <sheetName val="Indicadores"/>
      <sheetName val="Para Indicadores"/>
      <sheetName val="Financing"/>
      <sheetName val="Variables Relevantes"/>
      <sheetName val="EDE´s"/>
      <sheetName val="Cdeee"/>
      <sheetName val="Egehid"/>
      <sheetName val="Eted"/>
      <sheetName val="CF EDENORTE"/>
      <sheetName val="CF EDESUR"/>
      <sheetName val="CF EDEESTE"/>
      <sheetName val="CF CDEEE"/>
      <sheetName val="CF EGEHID"/>
      <sheetName val="CF ETED"/>
      <sheetName val="Opex-Capex-Devengado"/>
      <sheetName val="Aportes, Prest. &amp; Refidomsa"/>
      <sheetName val="Stock Deudas"/>
      <sheetName val="Fact. y Pagos GenCo's"/>
      <sheetName val="Pagos GenCo's x fuentes"/>
      <sheetName val="Interés EDE's"/>
      <sheetName val="Interés Deudas"/>
      <sheetName val="Inversiones - Proyectos"/>
      <sheetName val="Rehab Redes"/>
      <sheetName val="Inversiones - Proyectos (2)"/>
      <sheetName val="Resumen Banco"/>
      <sheetName val="Banco-Cdeee"/>
      <sheetName val="Banco-Egehid"/>
      <sheetName val="Banco-Eted"/>
      <sheetName val="Banco-Edenorte"/>
      <sheetName val="Banco-Edesur"/>
      <sheetName val="Banco-Edeeste"/>
      <sheetName val="Tasa de Cambio"/>
      <sheetName val="Datos Informe-Opex"/>
      <sheetName val="Base de Datos-Opex"/>
      <sheetName val="Comp-Vta Energía CDEEE"/>
      <sheetName val="Gen y Fact Energía EGEHID"/>
      <sheetName val="Palomino"/>
      <sheetName val="LAESA y GSF"/>
      <sheetName val="Desembolsos Inversiones"/>
      <sheetName val="Proyecto Presupuesto 2013"/>
      <sheetName val="Proyecto Presupuesto 2014"/>
      <sheetName val="Presupuesto 2013vs2014 "/>
      <sheetName val="Bono Ley 175-12"/>
      <sheetName val="Dist. Factoring Dic 2012"/>
      <sheetName val="Dist. Prest. Sindicado 2013"/>
      <sheetName val="Desglose Inversión EGEHID"/>
      <sheetName val="Informe Desempeño - Gráficas"/>
      <sheetName val="Inf. Desempeño - Tabla Graficas"/>
      <sheetName val="Inf. Desempeño - Tablas PPT"/>
      <sheetName val="Evolución Combus-CPI-TasaCambio"/>
      <sheetName val="Edes1"/>
      <sheetName val="Rango"/>
      <sheetName val="Soportes"/>
      <sheetName val="Gráficas Mensuales"/>
      <sheetName val="Gráficas Comparativo Años"/>
      <sheetName val="Gráficas Período"/>
      <sheetName val="Gráficas Anuales"/>
      <sheetName val="Alertas"/>
      <sheetName val="Toggle"/>
      <sheetName val="Sheet2 (2)"/>
      <sheetName val="Pagos"/>
      <sheetName val="Dashboard"/>
      <sheetName val="Evo. FC EDE's"/>
      <sheetName val="Evo. RF EDE's"/>
      <sheetName val="Relacion Pagos GenCo's"/>
      <sheetName val="Gráficas y Tablas Presentacion"/>
      <sheetName val="Anexo Deuda Feb14"/>
      <sheetName val="Anexo Deuda Dic13"/>
      <sheetName val="Anexo Deuda Nov13"/>
      <sheetName val="Anexo Nuevo Formato Tarifas"/>
      <sheetName val="Proy. Rehab. Redes"/>
      <sheetName val="Pagos a GenCo's"/>
      <sheetName val="Evolución_Flujo_de_Caja_EDE's"/>
      <sheetName val="Resumen_CF_EDE's_(2)"/>
      <sheetName val="Evolución_Res_Financieros"/>
      <sheetName val="Control_de_Variables"/>
      <sheetName val="FMI_-_Tabla_8_(Consolidado)"/>
      <sheetName val="Evolución_Tabla8"/>
      <sheetName val="Anexo_Res_Financieros"/>
      <sheetName val="Res_Financieros_General"/>
      <sheetName val="Informe_Opex"/>
      <sheetName val="Informe_Var_Eco_"/>
      <sheetName val="Resumen_Tabla_8"/>
      <sheetName val="Resumen_Res__Financiero"/>
      <sheetName val="Resumen_CF_EDE's"/>
      <sheetName val="Resumen_CF_Ede's_&amp;_Cdeee"/>
      <sheetName val="Anexo_Deuda_Feb-12"/>
      <sheetName val="Anexo_Deuda_Mar-12"/>
      <sheetName val="Anexo_Deuda_Abr-12"/>
      <sheetName val="Anexo_Deuda_Oct-12"/>
      <sheetName val="Anexo_Deuda_Ene-12"/>
      <sheetName val="Anexo_Deuda_May-12"/>
      <sheetName val="Anexo_Deuda_Jun-12"/>
      <sheetName val="Anexo_Deuda_Jul-12"/>
      <sheetName val="Anexo_Deuda_Nov-12"/>
      <sheetName val="Anexo_Deuda_Dic-12"/>
      <sheetName val="Anexo_Deuda_Feb-13"/>
      <sheetName val="Anexo_Deuda_Abr13"/>
      <sheetName val="Anexo_Deuda_May13"/>
      <sheetName val="Anexo_Deuda_Jun13"/>
      <sheetName val="Anexo_Deuda_Oct13"/>
      <sheetName val="Anexo_Deuda_Sep13"/>
      <sheetName val="Anexo_Deuda_Ago13"/>
      <sheetName val="Anexo_Deuda_Jul13"/>
      <sheetName val="Anexo_Tarifas"/>
      <sheetName val="Para_Indicadores"/>
      <sheetName val="Variables_Relevantes"/>
      <sheetName val="CF_EDENORTE"/>
      <sheetName val="CF_EDESUR"/>
      <sheetName val="CF_EDEESTE"/>
      <sheetName val="CF_CDEEE"/>
      <sheetName val="CF_EGEHID"/>
      <sheetName val="CF_ETED"/>
      <sheetName val="Aportes,_Prest__&amp;_Refidomsa"/>
      <sheetName val="Stock_Deudas"/>
      <sheetName val="Fact__y_Pagos_GenCo's"/>
      <sheetName val="Pagos_GenCo's_x_fuentes"/>
      <sheetName val="Interés_EDE's"/>
      <sheetName val="Interés_Deudas"/>
      <sheetName val="Inversiones_-_Proyectos"/>
      <sheetName val="Rehab_Redes"/>
      <sheetName val="Inversiones_-_Proyectos_(2)"/>
      <sheetName val="Resumen_Banco"/>
      <sheetName val="Tasa_de_Cambio"/>
      <sheetName val="Datos_Informe-Opex"/>
      <sheetName val="Base_de_Datos-Opex"/>
      <sheetName val="Comp-Vta_Energía_CDEEE"/>
      <sheetName val="Gen_y_Fact_Energía_EGEHID"/>
      <sheetName val="LAESA_y_GSF"/>
      <sheetName val="Desembolsos_Inversiones"/>
      <sheetName val="Proyecto_Presupuesto_2013"/>
      <sheetName val="Proyecto_Presupuesto_2014"/>
      <sheetName val="Presupuesto_2013vs2014_"/>
      <sheetName val="Bono_Ley_175-12"/>
      <sheetName val="Dist__Factoring_Dic_2012"/>
      <sheetName val="Dist__Prest__Sindicado_2013"/>
      <sheetName val="Desglose_Inversión_EGEHID"/>
      <sheetName val="Informe_Desempeño_-_Gráficas"/>
      <sheetName val="Inf__Desempeño_-_Tabla_Graficas"/>
      <sheetName val="Inf__Desempeño_-_Tablas_PPT"/>
      <sheetName val="Evolución_Combus-CPI-TasaCambio"/>
      <sheetName val="Gráficas_Mensuales"/>
      <sheetName val="Gráficas_Comparativo_Años"/>
      <sheetName val="Gráficas_Período"/>
      <sheetName val="Gráficas_Anuales"/>
      <sheetName val="Sheet2_(2)"/>
      <sheetName val="Evo__FC_EDE's"/>
      <sheetName val="Evo__RF_EDE's"/>
      <sheetName val="Relacion_Pagos_GenCo's"/>
      <sheetName val="Gráficas_y_Tablas_Presentacion"/>
      <sheetName val="Anexo_Deuda_Feb14"/>
      <sheetName val="Anexo_Deuda_Dic13"/>
      <sheetName val="Anexo_Deuda_Nov13"/>
      <sheetName val="Anexo_Nuevo_Formato_Tarifas"/>
      <sheetName val="Proy__Rehab__Redes"/>
      <sheetName val="Pagos_a_GenCo's"/>
    </sheetNames>
    <sheetDataSet>
      <sheetData sheetId="92">
        <row r="3">
          <cell r="B3" t="str">
            <v>On</v>
          </cell>
          <cell r="C3" t="str">
            <v>Preliminar</v>
          </cell>
        </row>
        <row r="4">
          <cell r="B4" t="str">
            <v>Off</v>
          </cell>
          <cell r="C4" t="str">
            <v>Definitivo</v>
          </cell>
        </row>
      </sheetData>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Inf_Var_Macro"/>
      <sheetName val="Inf_Pagos_GenCo's"/>
      <sheetName val="Deuda"/>
      <sheetName val="Facturación"/>
      <sheetName val="FMI_Tabla_8"/>
      <sheetName val="Evo_Res_Consolidado"/>
      <sheetName val="Evo_RF_EDE's"/>
      <sheetName val="Evo_RF-CdeeeHidroEted"/>
      <sheetName val="BD-CompraEnergía(Comercial)"/>
      <sheetName val="BD-Transf. Gobierno &amp; Aportes"/>
      <sheetName val="BD-Financing"/>
      <sheetName val="Evo_FC_EDE's"/>
      <sheetName val="Evo_FC_CdeeeHidroEted"/>
      <sheetName val="RF_Real_vs_Presupuesto"/>
      <sheetName val="BD-SFN"/>
      <sheetName val="SFN-No borrar"/>
      <sheetName val="Variables Relevantes"/>
      <sheetName val="EDE's"/>
      <sheetName val="CDEEE"/>
      <sheetName val="EGEHID"/>
      <sheetName val="ETED"/>
      <sheetName val="Anexo Res Financieros"/>
      <sheetName val="Nuevos Cargos Tarifarios"/>
      <sheetName val="Cargos Tarifarios"/>
      <sheetName val="Análisis Aportes MH"/>
      <sheetName val="Análisis Tasa de Cambio"/>
      <sheetName val="Análisis TC BCRD Diaria"/>
      <sheetName val="TC Mensual (Email) "/>
      <sheetName val="Eventos"/>
      <sheetName val="Análisis Telemedición"/>
      <sheetName val="BD-GrafTeleMed"/>
      <sheetName val="Evolutivos Gráficos"/>
      <sheetName val="BD-Graf.Evo."/>
      <sheetName val="BD-Var.MacroEconomicasMensual"/>
      <sheetName val="BD-Var.MacroEconomicasTrimestre"/>
      <sheetName val="BD-Var.MacroEconomicasAnual"/>
      <sheetName val="BD-GeneraciónEnergía"/>
      <sheetName val="BD-Form.InfoEDES"/>
      <sheetName val="BD-Venta Energía"/>
      <sheetName val="BD-MEM"/>
      <sheetName val="BD-GenCo's(Financiero)"/>
      <sheetName val="BD-Préstamos"/>
      <sheetName val="BD-Factoring"/>
      <sheetName val="BD-CAPEX"/>
      <sheetName val="BD-Nóminas"/>
      <sheetName val="BD-Bancos"/>
      <sheetName val="FC-RD$"/>
      <sheetName val="FC-US$"/>
      <sheetName val="EDE's Presupuestos"/>
      <sheetName val="BD-IndicadoresFinancieros"/>
      <sheetName val="BD-IndicesCalculados"/>
      <sheetName val="Inf. Desempeño - Tabla Graficas"/>
      <sheetName val="Inf. Desempeño - Graf."/>
      <sheetName val="Inf. Desempeño - Tablas PPT"/>
      <sheetName val="Ley Presupuesto 2015"/>
      <sheetName val="Bono Ley 175-12"/>
      <sheetName val="Black Out SENI"/>
      <sheetName val="Toggle"/>
      <sheetName val="BD-InfVarEco"/>
      <sheetName val="BD-InfsGenCo's"/>
      <sheetName val="Resumen Compra"/>
      <sheetName val="BD-Inf.TCMensual"/>
      <sheetName val="BD-InfDesempeño"/>
      <sheetName val="BD_Real_vs_Pres."/>
      <sheetName val="Presup. EDE´s"/>
      <sheetName val="GrafResCons"/>
      <sheetName val="Inf_Fact_vs_Pagos_GenCo's"/>
      <sheetName val="BD-Inf.Fact-Pagos"/>
      <sheetName val="Waterfall"/>
      <sheetName val="Graf CF"/>
      <sheetName val="Aporte MH vs. PIB"/>
      <sheetName val="Glosario de Términos"/>
      <sheetName val="Comerciales"/>
      <sheetName val="BD-Transf__Gobierno_&amp;_Aportes"/>
      <sheetName val="SFN-No_borrar"/>
      <sheetName val="Variables_Relevantes"/>
      <sheetName val="Anexo_Res_Financieros"/>
      <sheetName val="Nuevos_Cargos_Tarifarios"/>
      <sheetName val="Cargos_Tarifarios"/>
      <sheetName val="Análisis_Aportes_MH"/>
      <sheetName val="Análisis_Tasa_de_Cambio"/>
      <sheetName val="Análisis_TC_BCRD_Diaria"/>
      <sheetName val="TC_Mensual_(Email)_"/>
      <sheetName val="Análisis_Telemedición"/>
      <sheetName val="Evolutivos_Gráficos"/>
      <sheetName val="BD-Graf_Evo_"/>
      <sheetName val="BD-Var_MacroEconomicasMensual"/>
      <sheetName val="BD-Var_MacroEconomicasTrimestre"/>
      <sheetName val="BD-Var_MacroEconomicasAnual"/>
      <sheetName val="BD-Form_InfoEDES"/>
      <sheetName val="BD-Venta_Energía"/>
      <sheetName val="EDE's_Presupuestos"/>
      <sheetName val="Inf__Desempeño_-_Tabla_Graficas"/>
      <sheetName val="Inf__Desempeño_-_Graf_"/>
      <sheetName val="Inf__Desempeño_-_Tablas_PPT"/>
      <sheetName val="Ley_Presupuesto_2015"/>
      <sheetName val="Bono_Ley_175-12"/>
      <sheetName val="Black_Out_SENI"/>
      <sheetName val="Resumen_Compra"/>
      <sheetName val="BD-Inf_TCMensual"/>
      <sheetName val="BD_Real_vs_Pres_"/>
      <sheetName val="Presup__EDE´s"/>
      <sheetName val="BD-Inf_Fact-Pagos"/>
      <sheetName val="Graf_CF"/>
      <sheetName val="Aporte_MH_vs__PIB"/>
      <sheetName val="Glosario_de_Términos"/>
    </sheetNames>
    <sheetDataSet>
      <sheetData sheetId="57">
        <row r="3">
          <cell r="D3">
            <v>1</v>
          </cell>
          <cell r="G3">
            <v>36526</v>
          </cell>
        </row>
        <row r="4">
          <cell r="D4">
            <v>2</v>
          </cell>
          <cell r="G4">
            <v>36557</v>
          </cell>
        </row>
        <row r="5">
          <cell r="D5">
            <v>3</v>
          </cell>
          <cell r="G5">
            <v>36586</v>
          </cell>
        </row>
        <row r="6">
          <cell r="D6">
            <v>4</v>
          </cell>
          <cell r="G6">
            <v>36617</v>
          </cell>
        </row>
        <row r="7">
          <cell r="D7">
            <v>5</v>
          </cell>
          <cell r="G7">
            <v>36647</v>
          </cell>
        </row>
        <row r="8">
          <cell r="D8">
            <v>6</v>
          </cell>
          <cell r="G8">
            <v>36678</v>
          </cell>
        </row>
        <row r="9">
          <cell r="D9">
            <v>7</v>
          </cell>
          <cell r="G9">
            <v>36708</v>
          </cell>
        </row>
        <row r="10">
          <cell r="D10">
            <v>8</v>
          </cell>
          <cell r="G10">
            <v>36739</v>
          </cell>
        </row>
        <row r="11">
          <cell r="D11">
            <v>9</v>
          </cell>
          <cell r="G11">
            <v>36770</v>
          </cell>
        </row>
        <row r="12">
          <cell r="D12">
            <v>10</v>
          </cell>
          <cell r="G12">
            <v>36800</v>
          </cell>
        </row>
        <row r="13">
          <cell r="D13">
            <v>11</v>
          </cell>
          <cell r="G13">
            <v>36831</v>
          </cell>
        </row>
        <row r="14">
          <cell r="D14">
            <v>12</v>
          </cell>
          <cell r="G14">
            <v>36861</v>
          </cell>
        </row>
        <row r="15">
          <cell r="G15">
            <v>36892</v>
          </cell>
        </row>
        <row r="16">
          <cell r="G16">
            <v>36923</v>
          </cell>
        </row>
        <row r="17">
          <cell r="G17">
            <v>36951</v>
          </cell>
        </row>
        <row r="18">
          <cell r="G18">
            <v>36982</v>
          </cell>
        </row>
        <row r="19">
          <cell r="G19">
            <v>37012</v>
          </cell>
        </row>
        <row r="20">
          <cell r="G20">
            <v>37043</v>
          </cell>
        </row>
        <row r="21">
          <cell r="G21">
            <v>37073</v>
          </cell>
        </row>
        <row r="22">
          <cell r="G22">
            <v>37104</v>
          </cell>
        </row>
        <row r="23">
          <cell r="G23">
            <v>37135</v>
          </cell>
        </row>
        <row r="24">
          <cell r="G24">
            <v>37165</v>
          </cell>
        </row>
        <row r="25">
          <cell r="G25">
            <v>37196</v>
          </cell>
        </row>
        <row r="26">
          <cell r="G26">
            <v>37226</v>
          </cell>
        </row>
        <row r="27">
          <cell r="G27">
            <v>37257</v>
          </cell>
        </row>
        <row r="28">
          <cell r="G28">
            <v>37288</v>
          </cell>
        </row>
        <row r="29">
          <cell r="G29">
            <v>37316</v>
          </cell>
        </row>
        <row r="30">
          <cell r="G30">
            <v>37347</v>
          </cell>
        </row>
        <row r="31">
          <cell r="G31">
            <v>37377</v>
          </cell>
        </row>
        <row r="32">
          <cell r="G32">
            <v>37408</v>
          </cell>
        </row>
        <row r="33">
          <cell r="G33">
            <v>37438</v>
          </cell>
        </row>
        <row r="34">
          <cell r="G34">
            <v>37469</v>
          </cell>
        </row>
        <row r="35">
          <cell r="G35">
            <v>37500</v>
          </cell>
        </row>
        <row r="36">
          <cell r="G36">
            <v>37530</v>
          </cell>
        </row>
        <row r="37">
          <cell r="G37">
            <v>37561</v>
          </cell>
        </row>
        <row r="38">
          <cell r="G38">
            <v>37591</v>
          </cell>
        </row>
        <row r="39">
          <cell r="G39">
            <v>37622</v>
          </cell>
        </row>
        <row r="40">
          <cell r="G40">
            <v>37653</v>
          </cell>
        </row>
        <row r="41">
          <cell r="G41">
            <v>37681</v>
          </cell>
        </row>
        <row r="42">
          <cell r="G42">
            <v>37712</v>
          </cell>
        </row>
        <row r="43">
          <cell r="G43">
            <v>37742</v>
          </cell>
        </row>
        <row r="44">
          <cell r="G44">
            <v>37773</v>
          </cell>
        </row>
        <row r="45">
          <cell r="G45">
            <v>37803</v>
          </cell>
        </row>
        <row r="46">
          <cell r="G46">
            <v>37834</v>
          </cell>
        </row>
        <row r="47">
          <cell r="G47">
            <v>37865</v>
          </cell>
        </row>
        <row r="48">
          <cell r="G48">
            <v>37895</v>
          </cell>
        </row>
        <row r="49">
          <cell r="G49">
            <v>37926</v>
          </cell>
        </row>
        <row r="50">
          <cell r="G50">
            <v>37956</v>
          </cell>
        </row>
        <row r="51">
          <cell r="G51">
            <v>37987</v>
          </cell>
        </row>
        <row r="52">
          <cell r="G52">
            <v>38018</v>
          </cell>
        </row>
        <row r="53">
          <cell r="G53">
            <v>38047</v>
          </cell>
        </row>
        <row r="54">
          <cell r="G54">
            <v>38078</v>
          </cell>
        </row>
        <row r="55">
          <cell r="G55">
            <v>38108</v>
          </cell>
        </row>
        <row r="56">
          <cell r="G56">
            <v>38139</v>
          </cell>
        </row>
        <row r="57">
          <cell r="G57">
            <v>38169</v>
          </cell>
        </row>
        <row r="58">
          <cell r="G58">
            <v>38200</v>
          </cell>
        </row>
        <row r="59">
          <cell r="G59">
            <v>38231</v>
          </cell>
        </row>
        <row r="60">
          <cell r="G60">
            <v>38261</v>
          </cell>
        </row>
        <row r="61">
          <cell r="G61">
            <v>38292</v>
          </cell>
        </row>
        <row r="62">
          <cell r="G62">
            <v>38322</v>
          </cell>
        </row>
        <row r="63">
          <cell r="G63">
            <v>38353</v>
          </cell>
        </row>
        <row r="64">
          <cell r="G64">
            <v>38384</v>
          </cell>
        </row>
        <row r="65">
          <cell r="G65">
            <v>38412</v>
          </cell>
        </row>
        <row r="66">
          <cell r="G66">
            <v>38443</v>
          </cell>
        </row>
        <row r="67">
          <cell r="G67">
            <v>38473</v>
          </cell>
        </row>
        <row r="68">
          <cell r="G68">
            <v>38504</v>
          </cell>
        </row>
        <row r="69">
          <cell r="G69">
            <v>38534</v>
          </cell>
        </row>
        <row r="70">
          <cell r="G70">
            <v>38565</v>
          </cell>
        </row>
        <row r="71">
          <cell r="G71">
            <v>38596</v>
          </cell>
        </row>
        <row r="72">
          <cell r="G72">
            <v>38626</v>
          </cell>
        </row>
        <row r="73">
          <cell r="G73">
            <v>38657</v>
          </cell>
        </row>
        <row r="74">
          <cell r="G74">
            <v>38687</v>
          </cell>
        </row>
        <row r="75">
          <cell r="G75">
            <v>38718</v>
          </cell>
        </row>
        <row r="76">
          <cell r="G76">
            <v>38749</v>
          </cell>
        </row>
        <row r="77">
          <cell r="G77">
            <v>38777</v>
          </cell>
        </row>
        <row r="78">
          <cell r="G78">
            <v>38808</v>
          </cell>
        </row>
        <row r="79">
          <cell r="G79">
            <v>38838</v>
          </cell>
        </row>
        <row r="80">
          <cell r="G80">
            <v>38869</v>
          </cell>
        </row>
        <row r="81">
          <cell r="G81">
            <v>38899</v>
          </cell>
        </row>
        <row r="82">
          <cell r="G82">
            <v>38930</v>
          </cell>
        </row>
        <row r="83">
          <cell r="G83">
            <v>38961</v>
          </cell>
        </row>
        <row r="84">
          <cell r="G84">
            <v>38991</v>
          </cell>
        </row>
        <row r="85">
          <cell r="G85">
            <v>39022</v>
          </cell>
        </row>
        <row r="86">
          <cell r="G86">
            <v>39052</v>
          </cell>
        </row>
        <row r="87">
          <cell r="G87">
            <v>39083</v>
          </cell>
        </row>
        <row r="88">
          <cell r="G88">
            <v>39114</v>
          </cell>
        </row>
        <row r="89">
          <cell r="G89">
            <v>39142</v>
          </cell>
        </row>
        <row r="90">
          <cell r="G90">
            <v>39173</v>
          </cell>
        </row>
        <row r="91">
          <cell r="G91">
            <v>39203</v>
          </cell>
        </row>
        <row r="92">
          <cell r="G92">
            <v>39234</v>
          </cell>
        </row>
        <row r="93">
          <cell r="G93">
            <v>39264</v>
          </cell>
        </row>
        <row r="94">
          <cell r="G94">
            <v>39295</v>
          </cell>
        </row>
        <row r="95">
          <cell r="G95">
            <v>39326</v>
          </cell>
        </row>
        <row r="96">
          <cell r="G96">
            <v>39356</v>
          </cell>
        </row>
        <row r="97">
          <cell r="G97">
            <v>39387</v>
          </cell>
        </row>
        <row r="98">
          <cell r="G98">
            <v>39417</v>
          </cell>
        </row>
        <row r="99">
          <cell r="G99">
            <v>39448</v>
          </cell>
        </row>
        <row r="100">
          <cell r="G100">
            <v>39479</v>
          </cell>
        </row>
        <row r="101">
          <cell r="G101">
            <v>39508</v>
          </cell>
        </row>
        <row r="102">
          <cell r="G102">
            <v>39539</v>
          </cell>
        </row>
        <row r="103">
          <cell r="G103">
            <v>39569</v>
          </cell>
        </row>
        <row r="104">
          <cell r="G104">
            <v>39600</v>
          </cell>
        </row>
        <row r="105">
          <cell r="G105">
            <v>39630</v>
          </cell>
        </row>
        <row r="106">
          <cell r="G106">
            <v>39661</v>
          </cell>
        </row>
        <row r="107">
          <cell r="G107">
            <v>39692</v>
          </cell>
        </row>
        <row r="108">
          <cell r="G108">
            <v>39722</v>
          </cell>
        </row>
        <row r="109">
          <cell r="G109">
            <v>39753</v>
          </cell>
        </row>
        <row r="110">
          <cell r="G110">
            <v>39783</v>
          </cell>
        </row>
        <row r="111">
          <cell r="G111">
            <v>39814</v>
          </cell>
        </row>
        <row r="112">
          <cell r="G112">
            <v>39845</v>
          </cell>
        </row>
        <row r="113">
          <cell r="G113">
            <v>39873</v>
          </cell>
        </row>
        <row r="114">
          <cell r="G114">
            <v>39904</v>
          </cell>
        </row>
        <row r="115">
          <cell r="G115">
            <v>39934</v>
          </cell>
        </row>
        <row r="116">
          <cell r="G116">
            <v>39965</v>
          </cell>
        </row>
        <row r="117">
          <cell r="G117">
            <v>39995</v>
          </cell>
        </row>
        <row r="118">
          <cell r="G118">
            <v>40026</v>
          </cell>
        </row>
        <row r="119">
          <cell r="G119">
            <v>40057</v>
          </cell>
        </row>
        <row r="120">
          <cell r="G120">
            <v>40087</v>
          </cell>
        </row>
        <row r="121">
          <cell r="G121">
            <v>40118</v>
          </cell>
        </row>
        <row r="122">
          <cell r="G122">
            <v>40148</v>
          </cell>
        </row>
        <row r="123">
          <cell r="G123">
            <v>40179</v>
          </cell>
        </row>
        <row r="124">
          <cell r="G124">
            <v>40210</v>
          </cell>
        </row>
        <row r="125">
          <cell r="G125">
            <v>40238</v>
          </cell>
        </row>
        <row r="126">
          <cell r="G126">
            <v>40269</v>
          </cell>
        </row>
        <row r="127">
          <cell r="G127">
            <v>40299</v>
          </cell>
        </row>
        <row r="128">
          <cell r="G128">
            <v>40330</v>
          </cell>
        </row>
        <row r="129">
          <cell r="G129">
            <v>40360</v>
          </cell>
        </row>
        <row r="130">
          <cell r="G130">
            <v>40391</v>
          </cell>
        </row>
        <row r="131">
          <cell r="G131">
            <v>40422</v>
          </cell>
        </row>
        <row r="132">
          <cell r="G132">
            <v>40452</v>
          </cell>
        </row>
        <row r="133">
          <cell r="G133">
            <v>40483</v>
          </cell>
        </row>
        <row r="134">
          <cell r="G134">
            <v>40513</v>
          </cell>
        </row>
        <row r="135">
          <cell r="G135">
            <v>40544</v>
          </cell>
        </row>
        <row r="136">
          <cell r="G136">
            <v>40575</v>
          </cell>
        </row>
        <row r="137">
          <cell r="G137">
            <v>40603</v>
          </cell>
        </row>
        <row r="138">
          <cell r="G138">
            <v>40634</v>
          </cell>
        </row>
        <row r="139">
          <cell r="G139">
            <v>40664</v>
          </cell>
        </row>
        <row r="140">
          <cell r="G140">
            <v>40695</v>
          </cell>
        </row>
        <row r="141">
          <cell r="G141">
            <v>40725</v>
          </cell>
        </row>
        <row r="142">
          <cell r="G142">
            <v>40756</v>
          </cell>
        </row>
        <row r="143">
          <cell r="G143">
            <v>40787</v>
          </cell>
        </row>
        <row r="144">
          <cell r="G144">
            <v>40817</v>
          </cell>
        </row>
        <row r="145">
          <cell r="G145">
            <v>40848</v>
          </cell>
        </row>
        <row r="146">
          <cell r="G146">
            <v>40878</v>
          </cell>
        </row>
        <row r="147">
          <cell r="G147">
            <v>40909</v>
          </cell>
        </row>
        <row r="148">
          <cell r="G148">
            <v>40940</v>
          </cell>
        </row>
        <row r="149">
          <cell r="G149">
            <v>40969</v>
          </cell>
        </row>
        <row r="150">
          <cell r="G150">
            <v>41000</v>
          </cell>
        </row>
        <row r="151">
          <cell r="G151">
            <v>41030</v>
          </cell>
        </row>
        <row r="152">
          <cell r="G152">
            <v>41061</v>
          </cell>
        </row>
        <row r="153">
          <cell r="G153">
            <v>41091</v>
          </cell>
        </row>
        <row r="154">
          <cell r="G154">
            <v>41122</v>
          </cell>
        </row>
        <row r="155">
          <cell r="G155">
            <v>41153</v>
          </cell>
        </row>
        <row r="156">
          <cell r="G156">
            <v>41183</v>
          </cell>
        </row>
        <row r="157">
          <cell r="G157">
            <v>41214</v>
          </cell>
        </row>
        <row r="158">
          <cell r="G158">
            <v>41244</v>
          </cell>
        </row>
        <row r="159">
          <cell r="G159">
            <v>41275</v>
          </cell>
        </row>
        <row r="160">
          <cell r="G160">
            <v>41306</v>
          </cell>
        </row>
        <row r="161">
          <cell r="G161">
            <v>41334</v>
          </cell>
        </row>
        <row r="162">
          <cell r="G162">
            <v>41365</v>
          </cell>
        </row>
        <row r="163">
          <cell r="G163">
            <v>41395</v>
          </cell>
        </row>
        <row r="164">
          <cell r="G164">
            <v>41426</v>
          </cell>
        </row>
        <row r="165">
          <cell r="G165">
            <v>41456</v>
          </cell>
        </row>
        <row r="166">
          <cell r="G166">
            <v>41487</v>
          </cell>
        </row>
        <row r="167">
          <cell r="G167">
            <v>41518</v>
          </cell>
        </row>
        <row r="168">
          <cell r="G168">
            <v>41548</v>
          </cell>
        </row>
        <row r="169">
          <cell r="G169">
            <v>41579</v>
          </cell>
        </row>
        <row r="170">
          <cell r="G170">
            <v>41609</v>
          </cell>
        </row>
        <row r="171">
          <cell r="G171">
            <v>41640</v>
          </cell>
        </row>
        <row r="172">
          <cell r="G172">
            <v>41671</v>
          </cell>
        </row>
        <row r="173">
          <cell r="G173">
            <v>41699</v>
          </cell>
        </row>
        <row r="174">
          <cell r="G174">
            <v>41730</v>
          </cell>
        </row>
        <row r="175">
          <cell r="G175">
            <v>41760</v>
          </cell>
        </row>
        <row r="176">
          <cell r="G176">
            <v>41791</v>
          </cell>
        </row>
        <row r="177">
          <cell r="G177">
            <v>41821</v>
          </cell>
        </row>
        <row r="178">
          <cell r="G178">
            <v>41852</v>
          </cell>
        </row>
        <row r="179">
          <cell r="G179">
            <v>41883</v>
          </cell>
        </row>
        <row r="180">
          <cell r="G180">
            <v>41913</v>
          </cell>
        </row>
        <row r="181">
          <cell r="G181">
            <v>41944</v>
          </cell>
        </row>
        <row r="182">
          <cell r="G182">
            <v>41974</v>
          </cell>
        </row>
        <row r="183">
          <cell r="G183">
            <v>42005</v>
          </cell>
        </row>
        <row r="184">
          <cell r="G184">
            <v>42036</v>
          </cell>
        </row>
        <row r="185">
          <cell r="G185">
            <v>42064</v>
          </cell>
        </row>
        <row r="186">
          <cell r="G186">
            <v>42095</v>
          </cell>
        </row>
        <row r="187">
          <cell r="G187">
            <v>42125</v>
          </cell>
        </row>
        <row r="188">
          <cell r="G188">
            <v>42156</v>
          </cell>
        </row>
        <row r="189">
          <cell r="G189">
            <v>42186</v>
          </cell>
        </row>
        <row r="190">
          <cell r="G190">
            <v>42217</v>
          </cell>
        </row>
        <row r="191">
          <cell r="G191">
            <v>42248</v>
          </cell>
        </row>
        <row r="192">
          <cell r="G192">
            <v>42278</v>
          </cell>
        </row>
        <row r="193">
          <cell r="G193">
            <v>42309</v>
          </cell>
        </row>
        <row r="194">
          <cell r="G194">
            <v>42339</v>
          </cell>
        </row>
        <row r="195">
          <cell r="G195">
            <v>42370</v>
          </cell>
        </row>
        <row r="196">
          <cell r="G196">
            <v>42401</v>
          </cell>
        </row>
        <row r="197">
          <cell r="G197">
            <v>42430</v>
          </cell>
        </row>
        <row r="198">
          <cell r="G198">
            <v>42461</v>
          </cell>
        </row>
        <row r="199">
          <cell r="G199">
            <v>42491</v>
          </cell>
        </row>
        <row r="200">
          <cell r="G200">
            <v>42522</v>
          </cell>
        </row>
        <row r="201">
          <cell r="G201">
            <v>42552</v>
          </cell>
        </row>
        <row r="202">
          <cell r="G202">
            <v>42583</v>
          </cell>
        </row>
        <row r="203">
          <cell r="G203">
            <v>42614</v>
          </cell>
        </row>
        <row r="204">
          <cell r="G204">
            <v>42644</v>
          </cell>
        </row>
        <row r="205">
          <cell r="G205">
            <v>42675</v>
          </cell>
        </row>
        <row r="206">
          <cell r="G206">
            <v>42705</v>
          </cell>
        </row>
        <row r="207">
          <cell r="G207">
            <v>42736</v>
          </cell>
        </row>
        <row r="208">
          <cell r="G208">
            <v>42767</v>
          </cell>
        </row>
        <row r="209">
          <cell r="G209">
            <v>42795</v>
          </cell>
        </row>
        <row r="210">
          <cell r="G210">
            <v>42826</v>
          </cell>
        </row>
        <row r="211">
          <cell r="G211">
            <v>42856</v>
          </cell>
        </row>
        <row r="212">
          <cell r="G212">
            <v>42887</v>
          </cell>
        </row>
        <row r="213">
          <cell r="G213">
            <v>42917</v>
          </cell>
        </row>
        <row r="214">
          <cell r="G214">
            <v>42948</v>
          </cell>
        </row>
        <row r="215">
          <cell r="G215">
            <v>42979</v>
          </cell>
        </row>
        <row r="216">
          <cell r="G216">
            <v>43009</v>
          </cell>
        </row>
        <row r="217">
          <cell r="G217">
            <v>43040</v>
          </cell>
        </row>
        <row r="218">
          <cell r="G218">
            <v>43070</v>
          </cell>
        </row>
        <row r="219">
          <cell r="G219">
            <v>43101</v>
          </cell>
        </row>
        <row r="220">
          <cell r="G220">
            <v>43132</v>
          </cell>
        </row>
        <row r="221">
          <cell r="G221">
            <v>43160</v>
          </cell>
        </row>
        <row r="222">
          <cell r="G222">
            <v>43191</v>
          </cell>
        </row>
        <row r="223">
          <cell r="G223">
            <v>43221</v>
          </cell>
        </row>
        <row r="224">
          <cell r="G224">
            <v>43252</v>
          </cell>
        </row>
        <row r="225">
          <cell r="G225">
            <v>43282</v>
          </cell>
        </row>
        <row r="226">
          <cell r="G226">
            <v>43313</v>
          </cell>
        </row>
        <row r="227">
          <cell r="G227">
            <v>43344</v>
          </cell>
        </row>
        <row r="228">
          <cell r="G228">
            <v>43374</v>
          </cell>
        </row>
        <row r="229">
          <cell r="G229">
            <v>43405</v>
          </cell>
        </row>
        <row r="230">
          <cell r="G230">
            <v>43435</v>
          </cell>
        </row>
        <row r="231">
          <cell r="G231">
            <v>43466</v>
          </cell>
        </row>
        <row r="232">
          <cell r="G232">
            <v>43497</v>
          </cell>
        </row>
        <row r="233">
          <cell r="G233">
            <v>43525</v>
          </cell>
        </row>
        <row r="234">
          <cell r="G234">
            <v>43556</v>
          </cell>
        </row>
        <row r="235">
          <cell r="G235">
            <v>43586</v>
          </cell>
        </row>
        <row r="236">
          <cell r="G236">
            <v>43617</v>
          </cell>
        </row>
        <row r="237">
          <cell r="G237">
            <v>43647</v>
          </cell>
        </row>
        <row r="238">
          <cell r="G238">
            <v>43678</v>
          </cell>
        </row>
        <row r="239">
          <cell r="G239">
            <v>43709</v>
          </cell>
        </row>
        <row r="240">
          <cell r="G240">
            <v>43739</v>
          </cell>
        </row>
        <row r="241">
          <cell r="G241">
            <v>43770</v>
          </cell>
        </row>
        <row r="242">
          <cell r="G242">
            <v>43800</v>
          </cell>
        </row>
        <row r="243">
          <cell r="G243">
            <v>43831</v>
          </cell>
        </row>
        <row r="244">
          <cell r="G244">
            <v>43862</v>
          </cell>
        </row>
        <row r="245">
          <cell r="G245">
            <v>43891</v>
          </cell>
        </row>
        <row r="246">
          <cell r="G246">
            <v>43922</v>
          </cell>
        </row>
        <row r="247">
          <cell r="G247">
            <v>43952</v>
          </cell>
        </row>
        <row r="248">
          <cell r="G248">
            <v>43983</v>
          </cell>
        </row>
        <row r="249">
          <cell r="G249">
            <v>44013</v>
          </cell>
        </row>
        <row r="250">
          <cell r="G250">
            <v>44044</v>
          </cell>
        </row>
        <row r="251">
          <cell r="G251">
            <v>44075</v>
          </cell>
        </row>
        <row r="252">
          <cell r="G252">
            <v>44105</v>
          </cell>
        </row>
        <row r="253">
          <cell r="G253">
            <v>44136</v>
          </cell>
        </row>
        <row r="254">
          <cell r="G254">
            <v>44166</v>
          </cell>
        </row>
      </sheetData>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Variables Relevantes"/>
      <sheetName val="EDE's"/>
      <sheetName val="CDEEE"/>
      <sheetName val="EGEHID"/>
      <sheetName val="ETED"/>
      <sheetName val="Anexo Res Financieros"/>
      <sheetName val="Anexo Deuda Mar14"/>
      <sheetName val="Nuevos Cargos Tarifarios"/>
      <sheetName val="Cargos Tarifarios"/>
      <sheetName val="Variables_Relevantes"/>
      <sheetName val="Anexo_Res_Financieros"/>
      <sheetName val="Anexo_Deuda_Mar14"/>
      <sheetName val="Nuevos_Cargos_Tarifarios"/>
      <sheetName val="Cargos_Tarifarios"/>
    </sheetNames>
  </externalBook>
</externalLink>
</file>

<file path=xl/externalLinks/externalLink24.xml><?xml version="1.0" encoding="utf-8"?>
<externalLink xmlns="http://schemas.openxmlformats.org/spreadsheetml/2006/main">
  <externalBook xmlns:r="http://schemas.openxmlformats.org/officeDocument/2006/relationships" r:id="rId1">
    <sheetNames>
      <sheetName val="Variables Relevantes"/>
      <sheetName val="EDE's"/>
      <sheetName val="CDEEE"/>
      <sheetName val="EGEHID"/>
      <sheetName val="ETED"/>
      <sheetName val="Anexo Res Financieros"/>
      <sheetName val="Anexo Deuda Jun14"/>
      <sheetName val="Nuevos Cargos Tarifarios"/>
      <sheetName val="Cargos Tarifarios"/>
      <sheetName val="Variables_Relevantes"/>
      <sheetName val="Anexo_Res_Financieros"/>
      <sheetName val="Anexo_Deuda_Jun14"/>
      <sheetName val="Nuevos_Cargos_Tarifarios"/>
      <sheetName val="Cargos_Tarifarios"/>
    </sheetNames>
  </externalBook>
</externalLink>
</file>

<file path=xl/externalLinks/externalLink25.xml><?xml version="1.0" encoding="utf-8"?>
<externalLink xmlns="http://schemas.openxmlformats.org/spreadsheetml/2006/main">
  <externalBook xmlns:r="http://schemas.openxmlformats.org/officeDocument/2006/relationships" r:id="rId1">
    <sheetNames>
      <sheetName val="X"/>
      <sheetName val="M"/>
      <sheetName val="CA"/>
      <sheetName val="CA-Income"/>
      <sheetName val="CK"/>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PBSECQ"/>
      <sheetName val="Sheet1"/>
      <sheetName val="A"/>
      <sheetName val="B"/>
      <sheetName val="Cuadro programa 2003"/>
      <sheetName val="C"/>
      <sheetName val="D"/>
      <sheetName val="TRANSF"/>
      <sheetName val="Gasto unidad proy"/>
      <sheetName val="ajustes"/>
      <sheetName val="cuadro version 2 programa 2003"/>
      <sheetName val="Cuadro final programa 2003"/>
      <sheetName val="Sheet1 (2)"/>
      <sheetName val="Gobierno General RESUMEN"/>
      <sheetName val="Cuadro V"/>
      <sheetName val="Cuadro VI"/>
      <sheetName val="Cuadro VII"/>
      <sheetName val="Cuadro VIII"/>
      <sheetName val="Cuadro IX"/>
      <sheetName val="Cuadro X"/>
      <sheetName val="Cuadro XI"/>
      <sheetName val="CUADROS XII"/>
      <sheetName val="Cuadro_programa_2003"/>
      <sheetName val="Gasto_unidad_proy"/>
      <sheetName val="cuadro_version_2_programa_2003"/>
      <sheetName val="Cuadro_final_programa_2003"/>
      <sheetName val="Sheet1_(2)"/>
      <sheetName val="Gobierno_General_RESUMEN"/>
      <sheetName val="Cuadro_V"/>
      <sheetName val="Cuadro_VI"/>
      <sheetName val="Cuadro_VII"/>
      <sheetName val="Cuadro_VIII"/>
      <sheetName val="Cuadro_IX"/>
      <sheetName val="Cuadro_X"/>
      <sheetName val="Cuadro_XI"/>
      <sheetName val="CUADROS_XII"/>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Contents"/>
      <sheetName val="Notes"/>
      <sheetName val="X-Ranges"/>
      <sheetName val="M-Ranges"/>
      <sheetName val="WEO Ass"/>
      <sheetName val="SR-Tab5-bop"/>
      <sheetName val="SR-Tabs7&amp;8-mt"/>
      <sheetName val="vul-ind SRversion"/>
      <sheetName val="vul-ind PDRversion"/>
      <sheetName val="Indicators"/>
      <sheetName val="BOP Stress "/>
      <sheetName val="BOPdetail"/>
      <sheetName val="Trade"/>
      <sheetName val="Debt"/>
      <sheetName val="G"/>
      <sheetName val="Profits"/>
      <sheetName val="Inv. Income"/>
      <sheetName val="NIR"/>
      <sheetName val="SA-Tab 27"/>
      <sheetName val="SA-Tab 28"/>
      <sheetName val="SA Tab 29"/>
      <sheetName val="SA Tab 30"/>
      <sheetName val="Oper.Budg."/>
      <sheetName val="OilShock"/>
      <sheetName val="K"/>
      <sheetName val="J"/>
      <sheetName val="cobra"/>
      <sheetName val="OldTab28"/>
      <sheetName val="OldTab35"/>
      <sheetName val="OldTab36"/>
      <sheetName val="Old Summ BoP"/>
      <sheetName val="Old Brf-Tbl"/>
      <sheetName val="OldSR-Tbl"/>
      <sheetName val="WEO"/>
      <sheetName val="WEO_Ass"/>
      <sheetName val="vul-ind_SRversion"/>
      <sheetName val="vul-ind_PDRversion"/>
      <sheetName val="BOP_Stress_"/>
      <sheetName val="Inv__Income"/>
      <sheetName val="SA-Tab_27"/>
      <sheetName val="SA-Tab_28"/>
      <sheetName val="SA_Tab_29"/>
      <sheetName val="SA_Tab_30"/>
      <sheetName val="Oper_Budg_"/>
      <sheetName val="Old_Summ_BoP"/>
      <sheetName val="Old_Brf-Tbl"/>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hared data"/>
      <sheetName val="gas013003"/>
      <sheetName val="GEE0013003"/>
      <sheetName val="gas102802"/>
      <sheetName val="GEE0102802"/>
      <sheetName val="shared_data"/>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Portada Cont. EDE-SUR"/>
      <sheetName val="Detalle de Precios EDE-SUR"/>
      <sheetName val="Portada Cont.  EDE-NORTE"/>
      <sheetName val="Detalle de Precios EDE-NORTE"/>
      <sheetName val="Portada Cont. EDE-ESTE"/>
      <sheetName val="Detalle de Precios EDE-ESTE"/>
      <sheetName val="Resumen Transacciones"/>
      <sheetName val="Platts Jul-00"/>
      <sheetName val="Portada Spot. EDE-SUR"/>
      <sheetName val="Portada Spot. EDE-NORTE"/>
      <sheetName val="Portada Spot. EDE-ESTE"/>
      <sheetName val="Portada Spot. EDE-HAINA"/>
      <sheetName val="Portada Spot. EDE-PALAMARA"/>
      <sheetName val="Portada_Cont__EDE-SUR"/>
      <sheetName val="Detalle_de_Precios_EDE-SUR"/>
      <sheetName val="Portada_Cont___EDE-NORTE"/>
      <sheetName val="Detalle_de_Precios_EDE-NORTE"/>
      <sheetName val="Portada_Cont__EDE-ESTE"/>
      <sheetName val="Detalle_de_Precios_EDE-ESTE"/>
      <sheetName val="Resumen_Transacciones"/>
      <sheetName val="Platts_Jul-00"/>
      <sheetName val="Portada_Spot__EDE-SUR"/>
      <sheetName val="Portada_Spot__EDE-NORTE"/>
      <sheetName val="Portada_Spot__EDE-ESTE"/>
      <sheetName val="Portada_Spot__EDE-HAINA"/>
      <sheetName val="Portada_Spot__EDE-PALAMARA"/>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Ext.debt"/>
      <sheetName val="DOC"/>
      <sheetName val="Input"/>
      <sheetName val="BoP"/>
      <sheetName val="Gas"/>
      <sheetName val="ER"/>
      <sheetName val="Prog"/>
      <sheetName val="UFC_TBL"/>
      <sheetName val="IMF"/>
      <sheetName val="WB"/>
      <sheetName val="EBRD"/>
      <sheetName val="End-94"/>
      <sheetName val="Debt"/>
      <sheetName val="CPFs"/>
      <sheetName val="ControlSheet"/>
      <sheetName val="DSA_macroassump"/>
      <sheetName val="DSA-2000"/>
      <sheetName val="DSA"/>
      <sheetName val="PFP"/>
      <sheetName val="RED"/>
      <sheetName val="DSA-Tkmn"/>
      <sheetName val="Cht_NPV"/>
      <sheetName val="Cht_DS"/>
      <sheetName val="Ext_debt"/>
    </sheetNames>
    <sheetDataSet>
      <sheetData sheetId="9">
        <row r="62">
          <cell r="Q62">
            <v>76.78</v>
          </cell>
          <cell r="R62">
            <v>4.33</v>
          </cell>
          <cell r="S62">
            <v>2.61</v>
          </cell>
          <cell r="T62">
            <v>12.760000000000002</v>
          </cell>
          <cell r="U62">
            <v>44.510000000000005</v>
          </cell>
          <cell r="V62">
            <v>64.21000000000001</v>
          </cell>
          <cell r="W62">
            <v>8.19</v>
          </cell>
          <cell r="X62">
            <v>9.78</v>
          </cell>
          <cell r="Y62">
            <v>9.45</v>
          </cell>
          <cell r="Z62">
            <v>46.13</v>
          </cell>
          <cell r="AA62">
            <v>73.55</v>
          </cell>
          <cell r="AB62">
            <v>7.9799999999999995</v>
          </cell>
          <cell r="AC62">
            <v>6.1160000000000005</v>
          </cell>
          <cell r="AD62">
            <v>38.66</v>
          </cell>
          <cell r="AE62">
            <v>5.56</v>
          </cell>
          <cell r="AF62">
            <v>58.316</v>
          </cell>
          <cell r="AG62">
            <v>74.066</v>
          </cell>
          <cell r="AH62">
            <v>98.095</v>
          </cell>
          <cell r="AI62">
            <v>84.61</v>
          </cell>
          <cell r="AJ62">
            <v>61.33</v>
          </cell>
          <cell r="AK62">
            <v>55.18</v>
          </cell>
        </row>
        <row r="255">
          <cell r="Q255">
            <v>62.06</v>
          </cell>
          <cell r="R255">
            <v>0</v>
          </cell>
          <cell r="S255">
            <v>0</v>
          </cell>
          <cell r="T255">
            <v>0</v>
          </cell>
          <cell r="U255">
            <v>41.45</v>
          </cell>
          <cell r="V255">
            <v>41.45</v>
          </cell>
          <cell r="W255">
            <v>0</v>
          </cell>
          <cell r="X255">
            <v>0.4</v>
          </cell>
          <cell r="Y255">
            <v>0.94</v>
          </cell>
          <cell r="Z255">
            <v>21.05</v>
          </cell>
          <cell r="AA255">
            <v>22.39</v>
          </cell>
          <cell r="AB255">
            <v>0.66</v>
          </cell>
          <cell r="AC255">
            <v>1.37</v>
          </cell>
          <cell r="AD255">
            <v>34.9</v>
          </cell>
          <cell r="AE255">
            <v>2.41</v>
          </cell>
          <cell r="AF255">
            <v>39.339999999999996</v>
          </cell>
          <cell r="AG255">
            <v>55.938</v>
          </cell>
          <cell r="AH255">
            <v>83.715</v>
          </cell>
          <cell r="AI255">
            <v>64.623</v>
          </cell>
          <cell r="AJ255">
            <v>36.6</v>
          </cell>
          <cell r="AK255">
            <v>30.68</v>
          </cell>
        </row>
        <row r="257">
          <cell r="Q257">
            <v>14.719999999999999</v>
          </cell>
          <cell r="R257">
            <v>4.33</v>
          </cell>
          <cell r="S257">
            <v>2.61</v>
          </cell>
          <cell r="T257">
            <v>12.760000000000002</v>
          </cell>
          <cell r="U257">
            <v>3.0600000000000023</v>
          </cell>
          <cell r="V257">
            <v>22.760000000000005</v>
          </cell>
          <cell r="W257">
            <v>8.19</v>
          </cell>
          <cell r="X257">
            <v>9.379999999999999</v>
          </cell>
          <cell r="Y257">
            <v>8.51</v>
          </cell>
          <cell r="Z257">
            <v>25.080000000000002</v>
          </cell>
          <cell r="AA257">
            <v>51.16</v>
          </cell>
          <cell r="AB257">
            <v>7.319999999999999</v>
          </cell>
          <cell r="AC257">
            <v>4.746</v>
          </cell>
          <cell r="AD257">
            <v>3.759999999999998</v>
          </cell>
          <cell r="AE257">
            <v>3.1499999999999995</v>
          </cell>
          <cell r="AF257">
            <v>18.975999999999996</v>
          </cell>
          <cell r="AG257">
            <v>18.128</v>
          </cell>
          <cell r="AH257">
            <v>14.379999999999995</v>
          </cell>
          <cell r="AI257">
            <v>19.986999999999995</v>
          </cell>
          <cell r="AJ257">
            <v>24.729999999999997</v>
          </cell>
          <cell r="AK257">
            <v>24.5</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Portada Cont. EDE-SUR"/>
      <sheetName val="Detalle de Precios EDE-SUR"/>
      <sheetName val="Portada Cont.  EDE-NORTE"/>
      <sheetName val="Detalle de Precios EDE-NORTE"/>
      <sheetName val="Portada Cont. EDE-ESTE"/>
      <sheetName val="Detalle de Precios EDE-ESTE"/>
      <sheetName val="Resumen Transacciones"/>
      <sheetName val="Platts Jul-00"/>
      <sheetName val="Portada Spot. EDE-SUR"/>
      <sheetName val="Portada Spot. EDE-NORTE"/>
      <sheetName val="Portada Spot. EDE-ESTE"/>
      <sheetName val="Portada Spot. EDE-HAINA"/>
      <sheetName val="Portada Spot. EDE-PALAMARA"/>
      <sheetName val="Portada_Cont__EDE-SUR"/>
      <sheetName val="Detalle_de_Precios_EDE-SUR"/>
      <sheetName val="Portada_Cont___EDE-NORTE"/>
      <sheetName val="Detalle_de_Precios_EDE-NORTE"/>
      <sheetName val="Portada_Cont__EDE-ESTE"/>
      <sheetName val="Detalle_de_Precios_EDE-ESTE"/>
      <sheetName val="Resumen_Transacciones"/>
      <sheetName val="Platts_Jul-00"/>
      <sheetName val="Portada_Spot__EDE-SUR"/>
      <sheetName val="Portada_Spot__EDE-NORTE"/>
      <sheetName val="Portada_Spot__EDE-ESTE"/>
      <sheetName val="Portada_Spot__EDE-HAINA"/>
      <sheetName val="Portada_Spot__EDE-PALAMARA"/>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PRIVATE"/>
      <sheetName val="Doc"/>
      <sheetName val="BASICIND"/>
      <sheetName val="CONS_GOVT"/>
      <sheetName val="CONS_GOVT_GDP"/>
      <sheetName val="CBANK"/>
      <sheetName val="MSURVEY"/>
      <sheetName val="BOPEF"/>
      <sheetName val="STATINDEX---&gt;"/>
      <sheetName val="NGDP_R"/>
      <sheetName val="NGDP"/>
      <sheetName val="AGRI"/>
      <sheetName val="INDCOM"/>
      <sheetName val="ELECTR"/>
      <sheetName val="PCPI"/>
      <sheetName val="MAINCOM"/>
      <sheetName val="WAGES"/>
      <sheetName val="EMPLOY"/>
      <sheetName val="LABORMKT"/>
      <sheetName val="EMPL_PUBL"/>
      <sheetName val="EMPL_BUDG"/>
      <sheetName val="STATE"/>
      <sheetName val="STATE_GDP"/>
      <sheetName val="TAXREV"/>
      <sheetName val="CURREXP"/>
      <sheetName val="EMPFUND"/>
      <sheetName val="EMPFUND_GDP"/>
      <sheetName val="PENSION"/>
      <sheetName val="BENEFIT_UNEMP"/>
      <sheetName val="BNKLOANS"/>
      <sheetName val="INTERST"/>
      <sheetName val="TRADE"/>
      <sheetName val="DOT"/>
      <sheetName val="EXTDEBT"/>
      <sheetName val="ARREARS"/>
      <sheetName val="ENERGY"/>
      <sheetName val="ANT_BS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A1:EC90"/>
  <sheetViews>
    <sheetView showGridLines="0" tabSelected="1" zoomScale="70" zoomScaleNormal="70" zoomScalePageLayoutView="0" workbookViewId="0" topLeftCell="A1">
      <pane xSplit="2" ySplit="7" topLeftCell="CX8" activePane="bottomRight" state="frozen"/>
      <selection pane="topLeft" activeCell="A1" sqref="A1"/>
      <selection pane="topRight" activeCell="C1" sqref="C1"/>
      <selection pane="bottomLeft" activeCell="A8" sqref="A8"/>
      <selection pane="bottomRight" activeCell="DE7" sqref="DE7"/>
    </sheetView>
  </sheetViews>
  <sheetFormatPr defaultColWidth="11.421875" defaultRowHeight="12" customHeight="1" outlineLevelRow="1"/>
  <cols>
    <col min="1" max="1" width="6.421875" style="24" customWidth="1"/>
    <col min="2" max="2" width="66.8515625" style="8" bestFit="1" customWidth="1"/>
    <col min="3" max="4" width="8.7109375" style="1" customWidth="1"/>
    <col min="5" max="5" width="8.7109375" style="37" customWidth="1"/>
    <col min="6" max="6" width="14.140625" style="37" customWidth="1"/>
    <col min="7" max="9" width="8.8515625" style="37" customWidth="1"/>
    <col min="10" max="10" width="14.140625" style="37" customWidth="1"/>
    <col min="11" max="13" width="8.7109375" style="1" customWidth="1"/>
    <col min="14" max="14" width="14.00390625" style="1" customWidth="1"/>
    <col min="15" max="17" width="8.7109375" style="37" customWidth="1"/>
    <col min="18" max="18" width="14.00390625" style="37" customWidth="1"/>
    <col min="19" max="19" width="8.7109375" style="37" customWidth="1"/>
    <col min="20" max="20" width="8.7109375" style="1" customWidth="1"/>
    <col min="21" max="21" width="3.7109375" style="19" customWidth="1"/>
    <col min="22" max="24" width="10.7109375" style="1" customWidth="1"/>
    <col min="25" max="25" width="13.421875" style="37" customWidth="1"/>
    <col min="26" max="28" width="10.7109375" style="1" customWidth="1"/>
    <col min="29" max="29" width="13.57421875" style="37" customWidth="1"/>
    <col min="30" max="32" width="10.7109375" style="1" customWidth="1"/>
    <col min="33" max="33" width="16.421875" style="37" bestFit="1" customWidth="1"/>
    <col min="34" max="36" width="10.7109375" style="1" customWidth="1"/>
    <col min="37" max="37" width="14.421875" style="37" bestFit="1" customWidth="1"/>
    <col min="38" max="40" width="10.140625" style="1" bestFit="1" customWidth="1"/>
    <col min="41" max="41" width="11.7109375" style="37" bestFit="1" customWidth="1"/>
    <col min="42" max="44" width="10.140625" style="1" bestFit="1" customWidth="1"/>
    <col min="45" max="45" width="11.7109375" style="37" bestFit="1" customWidth="1"/>
    <col min="46" max="48" width="10.140625" style="1" bestFit="1" customWidth="1"/>
    <col min="49" max="49" width="16.421875" style="37" bestFit="1" customWidth="1"/>
    <col min="50" max="50" width="10.140625" style="1" bestFit="1" customWidth="1"/>
    <col min="51" max="52" width="10.57421875" style="1" bestFit="1" customWidth="1"/>
    <col min="53" max="53" width="14.421875" style="37" bestFit="1" customWidth="1"/>
    <col min="54" max="55" width="11.00390625" style="26" customWidth="1"/>
    <col min="56" max="56" width="11.00390625" style="37" customWidth="1"/>
    <col min="57" max="57" width="11.7109375" style="37" bestFit="1" customWidth="1"/>
    <col min="58" max="58" width="12.7109375" style="37" customWidth="1"/>
    <col min="59" max="60" width="11.00390625" style="37" customWidth="1"/>
    <col min="61" max="61" width="11.7109375" style="37" bestFit="1" customWidth="1"/>
    <col min="62" max="64" width="11.00390625" style="37" customWidth="1"/>
    <col min="65" max="65" width="16.421875" style="37" bestFit="1" customWidth="1"/>
    <col min="66" max="67" width="11.00390625" style="37" customWidth="1"/>
    <col min="68" max="68" width="11.00390625" style="37" bestFit="1" customWidth="1"/>
    <col min="69" max="69" width="14.421875" style="37" bestFit="1" customWidth="1"/>
    <col min="70" max="70" width="10.140625" style="37" bestFit="1" customWidth="1"/>
    <col min="71" max="71" width="10.00390625" style="37" bestFit="1" customWidth="1"/>
    <col min="72" max="72" width="10.7109375" style="37" customWidth="1"/>
    <col min="73" max="73" width="11.7109375" style="37" bestFit="1" customWidth="1"/>
    <col min="74" max="76" width="10.00390625" style="37" customWidth="1"/>
    <col min="77" max="77" width="11.7109375" style="37" bestFit="1" customWidth="1"/>
    <col min="78" max="80" width="10.00390625" style="37" customWidth="1"/>
    <col min="81" max="81" width="16.421875" style="37" bestFit="1" customWidth="1"/>
    <col min="82" max="84" width="10.00390625" style="37" customWidth="1"/>
    <col min="85" max="85" width="14.421875" style="37" bestFit="1" customWidth="1"/>
    <col min="86" max="88" width="10.00390625" style="37" customWidth="1"/>
    <col min="89" max="89" width="11.7109375" style="37" bestFit="1" customWidth="1"/>
    <col min="90" max="92" width="10.00390625" style="37" customWidth="1"/>
    <col min="93" max="93" width="11.7109375" style="37" bestFit="1" customWidth="1"/>
    <col min="94" max="96" width="10.00390625" style="37" customWidth="1"/>
    <col min="97" max="97" width="16.421875" style="37" bestFit="1" customWidth="1"/>
    <col min="98" max="100" width="10.00390625" style="37" customWidth="1"/>
    <col min="101" max="101" width="14.421875" style="37" bestFit="1" customWidth="1"/>
    <col min="102" max="104" width="10.00390625" style="37" customWidth="1"/>
    <col min="105" max="105" width="13.57421875" style="37" customWidth="1"/>
    <col min="106" max="108" width="10.00390625" style="37" customWidth="1"/>
    <col min="109" max="109" width="13.7109375" style="37" customWidth="1"/>
    <col min="110" max="110" width="11.421875" style="1" customWidth="1"/>
    <col min="111" max="113" width="10.421875" style="1" customWidth="1"/>
    <col min="114" max="114" width="10.28125" style="1" customWidth="1"/>
    <col min="115" max="16384" width="9.140625" style="1" customWidth="1"/>
  </cols>
  <sheetData>
    <row r="1" spans="1:2" ht="12.75">
      <c r="A1" s="2"/>
      <c r="B1" s="3" t="s">
        <v>31</v>
      </c>
    </row>
    <row r="2" spans="1:58" ht="12.75">
      <c r="A2" s="5"/>
      <c r="B2" s="6" t="s">
        <v>30</v>
      </c>
      <c r="BF2" s="58"/>
    </row>
    <row r="3" spans="1:2" ht="12.75">
      <c r="A3" s="5"/>
      <c r="B3" s="7" t="s">
        <v>0</v>
      </c>
    </row>
    <row r="4" spans="1:2" ht="12.75">
      <c r="A4" s="5"/>
      <c r="B4" s="7" t="s">
        <v>1</v>
      </c>
    </row>
    <row r="5" spans="1:112" ht="12.75">
      <c r="A5" s="5"/>
      <c r="C5" s="47"/>
      <c r="L5" s="9"/>
      <c r="M5" s="9"/>
      <c r="N5" s="9"/>
      <c r="O5" s="35"/>
      <c r="P5" s="35"/>
      <c r="Q5" s="35"/>
      <c r="R5" s="35"/>
      <c r="S5" s="35"/>
      <c r="T5" s="9"/>
      <c r="U5" s="10"/>
      <c r="V5" s="9"/>
      <c r="W5" s="9"/>
      <c r="X5" s="9"/>
      <c r="Y5" s="35"/>
      <c r="Z5" s="9"/>
      <c r="AA5" s="9"/>
      <c r="AB5" s="9"/>
      <c r="AC5" s="35"/>
      <c r="AD5" s="9"/>
      <c r="AE5" s="9"/>
      <c r="AF5" s="9"/>
      <c r="AG5" s="35"/>
      <c r="AH5" s="9"/>
      <c r="AI5" s="9"/>
      <c r="AJ5" s="9"/>
      <c r="AK5" s="35"/>
      <c r="AL5" s="9"/>
      <c r="AM5" s="9"/>
      <c r="AN5" s="9"/>
      <c r="AO5" s="35"/>
      <c r="AP5" s="9"/>
      <c r="AQ5" s="9"/>
      <c r="AR5" s="9"/>
      <c r="AS5" s="35"/>
      <c r="AT5" s="9"/>
      <c r="AU5" s="9"/>
      <c r="AV5" s="9"/>
      <c r="AW5" s="35"/>
      <c r="AX5" s="9"/>
      <c r="AY5" s="9"/>
      <c r="AZ5" s="9"/>
      <c r="BA5" s="35"/>
      <c r="BB5" s="27"/>
      <c r="BC5" s="27"/>
      <c r="BD5" s="35"/>
      <c r="BE5" s="35"/>
      <c r="BF5" s="59"/>
      <c r="BG5" s="35"/>
      <c r="BH5" s="35"/>
      <c r="BI5" s="35"/>
      <c r="BJ5" s="35"/>
      <c r="BK5" s="35"/>
      <c r="BL5" s="35"/>
      <c r="BM5" s="35"/>
      <c r="BN5" s="35"/>
      <c r="BO5" s="35"/>
      <c r="BP5" s="35"/>
      <c r="BQ5" s="35"/>
      <c r="BR5" s="35"/>
      <c r="BS5" s="35"/>
      <c r="BT5" s="35"/>
      <c r="BU5" s="35"/>
      <c r="BV5" s="35"/>
      <c r="BW5" s="35"/>
      <c r="BX5" s="35"/>
      <c r="BY5" s="35"/>
      <c r="BZ5" s="35"/>
      <c r="CA5" s="35"/>
      <c r="CB5" s="35"/>
      <c r="CC5" s="35"/>
      <c r="CD5" s="35"/>
      <c r="CE5" s="35"/>
      <c r="CF5" s="35"/>
      <c r="CG5" s="35"/>
      <c r="CH5" s="35"/>
      <c r="CI5" s="35"/>
      <c r="CJ5" s="35"/>
      <c r="CK5" s="35"/>
      <c r="CL5" s="35"/>
      <c r="CM5" s="35"/>
      <c r="CN5" s="35"/>
      <c r="CO5" s="35"/>
      <c r="CP5" s="35"/>
      <c r="CQ5" s="35"/>
      <c r="CR5" s="35"/>
      <c r="CS5" s="35"/>
      <c r="CT5" s="35"/>
      <c r="CU5" s="35"/>
      <c r="CV5" s="35"/>
      <c r="CW5" s="35"/>
      <c r="CX5" s="35"/>
      <c r="CY5" s="35"/>
      <c r="CZ5" s="35"/>
      <c r="DA5" s="35"/>
      <c r="DB5" s="35"/>
      <c r="DC5" s="35"/>
      <c r="DD5" s="35"/>
      <c r="DE5" s="35"/>
      <c r="DG5" s="25"/>
      <c r="DH5" s="25"/>
    </row>
    <row r="6" spans="1:116" ht="18" customHeight="1">
      <c r="A6" s="5"/>
      <c r="B6" s="49"/>
      <c r="C6" s="77" t="s">
        <v>49</v>
      </c>
      <c r="D6" s="77"/>
      <c r="E6" s="77"/>
      <c r="F6" s="77"/>
      <c r="G6" s="77"/>
      <c r="H6" s="77"/>
      <c r="I6" s="77"/>
      <c r="J6" s="77"/>
      <c r="K6" s="77"/>
      <c r="L6" s="77"/>
      <c r="M6" s="77"/>
      <c r="N6" s="77"/>
      <c r="O6" s="77"/>
      <c r="P6" s="77"/>
      <c r="Q6" s="77"/>
      <c r="R6" s="77"/>
      <c r="S6" s="77"/>
      <c r="T6" s="77"/>
      <c r="U6" s="10"/>
      <c r="V6" s="54"/>
      <c r="W6" s="54"/>
      <c r="X6" s="54"/>
      <c r="Y6" s="54"/>
      <c r="Z6" s="54"/>
      <c r="AA6" s="54"/>
      <c r="AB6" s="54"/>
      <c r="AC6" s="54"/>
      <c r="AD6" s="54"/>
      <c r="AE6" s="54"/>
      <c r="AF6" s="54"/>
      <c r="AG6" s="54"/>
      <c r="AH6" s="54"/>
      <c r="AI6" s="54"/>
      <c r="AJ6" s="54"/>
      <c r="AK6" s="54"/>
      <c r="AL6" s="54"/>
      <c r="AM6" s="54"/>
      <c r="AN6" s="54"/>
      <c r="AO6" s="54"/>
      <c r="AP6" s="54"/>
      <c r="AQ6" s="54"/>
      <c r="AR6" s="54"/>
      <c r="AS6" s="54"/>
      <c r="AT6" s="54"/>
      <c r="AU6" s="54"/>
      <c r="AV6" s="54"/>
      <c r="AW6" s="54"/>
      <c r="AX6" s="54"/>
      <c r="AY6" s="54"/>
      <c r="AZ6" s="54"/>
      <c r="BA6" s="54"/>
      <c r="BB6" s="54"/>
      <c r="BC6" s="54"/>
      <c r="BD6" s="54"/>
      <c r="BE6" s="54"/>
      <c r="BF6" s="54"/>
      <c r="BG6" s="54"/>
      <c r="BH6" s="54"/>
      <c r="BI6" s="54"/>
      <c r="BJ6" s="54"/>
      <c r="BK6" s="54"/>
      <c r="BL6" s="54"/>
      <c r="BM6" s="54"/>
      <c r="BN6" s="54"/>
      <c r="BO6" s="54"/>
      <c r="BP6" s="54"/>
      <c r="BQ6" s="54"/>
      <c r="BR6" s="54"/>
      <c r="BS6" s="54"/>
      <c r="BT6" s="55"/>
      <c r="BU6" s="55"/>
      <c r="BV6" s="55"/>
      <c r="BW6" s="55"/>
      <c r="BX6" s="55"/>
      <c r="BY6" s="55"/>
      <c r="BZ6" s="55"/>
      <c r="CA6" s="55"/>
      <c r="CB6" s="55"/>
      <c r="CC6" s="55"/>
      <c r="CD6" s="55"/>
      <c r="CE6" s="55"/>
      <c r="CF6" s="55"/>
      <c r="CG6" s="55"/>
      <c r="CH6" s="55"/>
      <c r="CI6" s="55"/>
      <c r="CJ6" s="55"/>
      <c r="CK6" s="55"/>
      <c r="CL6" s="55"/>
      <c r="CM6" s="55"/>
      <c r="CN6" s="55"/>
      <c r="CO6" s="55"/>
      <c r="CP6" s="55"/>
      <c r="CQ6" s="55"/>
      <c r="CR6" s="55"/>
      <c r="CS6" s="55"/>
      <c r="CT6" s="55"/>
      <c r="CU6" s="55"/>
      <c r="CV6" s="55"/>
      <c r="CW6" s="55"/>
      <c r="CX6" s="55"/>
      <c r="CY6" s="55"/>
      <c r="CZ6" s="55"/>
      <c r="DA6" s="55"/>
      <c r="DB6" s="55"/>
      <c r="DC6" s="55"/>
      <c r="DD6" s="55"/>
      <c r="DE6" s="55"/>
      <c r="DG6" s="76" t="s">
        <v>2</v>
      </c>
      <c r="DH6" s="76"/>
      <c r="DI6" s="76"/>
      <c r="DJ6" s="76"/>
      <c r="DK6" s="76"/>
      <c r="DL6" s="76"/>
    </row>
    <row r="7" spans="1:116" s="4" customFormat="1" ht="51" customHeight="1">
      <c r="A7" s="11"/>
      <c r="B7" s="50"/>
      <c r="C7" s="72">
        <v>43466</v>
      </c>
      <c r="D7" s="72">
        <v>43497</v>
      </c>
      <c r="E7" s="72">
        <v>43525</v>
      </c>
      <c r="F7" s="73" t="s">
        <v>50</v>
      </c>
      <c r="G7" s="72">
        <v>43556</v>
      </c>
      <c r="H7" s="72">
        <v>43586</v>
      </c>
      <c r="I7" s="72">
        <v>43617</v>
      </c>
      <c r="J7" s="73" t="s">
        <v>73</v>
      </c>
      <c r="K7" s="72">
        <v>43101</v>
      </c>
      <c r="L7" s="72">
        <v>43132</v>
      </c>
      <c r="M7" s="72">
        <v>43160</v>
      </c>
      <c r="N7" s="73" t="s">
        <v>52</v>
      </c>
      <c r="O7" s="72">
        <v>43191</v>
      </c>
      <c r="P7" s="72">
        <v>43221</v>
      </c>
      <c r="Q7" s="72">
        <v>43252</v>
      </c>
      <c r="R7" s="73" t="s">
        <v>74</v>
      </c>
      <c r="S7" s="74" t="s">
        <v>3</v>
      </c>
      <c r="T7" s="74" t="s">
        <v>4</v>
      </c>
      <c r="U7" s="12"/>
      <c r="V7" s="51">
        <v>41640</v>
      </c>
      <c r="W7" s="51">
        <v>41671</v>
      </c>
      <c r="X7" s="51">
        <v>41699</v>
      </c>
      <c r="Y7" s="73" t="s">
        <v>53</v>
      </c>
      <c r="Z7" s="51">
        <v>41730</v>
      </c>
      <c r="AA7" s="51">
        <v>41760</v>
      </c>
      <c r="AB7" s="51">
        <v>41791</v>
      </c>
      <c r="AC7" s="73" t="s">
        <v>54</v>
      </c>
      <c r="AD7" s="51">
        <v>41821</v>
      </c>
      <c r="AE7" s="51">
        <v>41852</v>
      </c>
      <c r="AF7" s="51">
        <v>41883</v>
      </c>
      <c r="AG7" s="73" t="s">
        <v>55</v>
      </c>
      <c r="AH7" s="51">
        <v>41913</v>
      </c>
      <c r="AI7" s="51">
        <v>41945</v>
      </c>
      <c r="AJ7" s="51">
        <v>41976</v>
      </c>
      <c r="AK7" s="73" t="s">
        <v>56</v>
      </c>
      <c r="AL7" s="51">
        <v>42005</v>
      </c>
      <c r="AM7" s="51">
        <v>42036</v>
      </c>
      <c r="AN7" s="51">
        <v>42065</v>
      </c>
      <c r="AO7" s="73" t="s">
        <v>57</v>
      </c>
      <c r="AP7" s="51">
        <v>42095</v>
      </c>
      <c r="AQ7" s="51">
        <v>42125</v>
      </c>
      <c r="AR7" s="51">
        <v>42157</v>
      </c>
      <c r="AS7" s="73" t="s">
        <v>58</v>
      </c>
      <c r="AT7" s="51">
        <v>42189</v>
      </c>
      <c r="AU7" s="51">
        <v>42217</v>
      </c>
      <c r="AV7" s="51">
        <v>42248</v>
      </c>
      <c r="AW7" s="73" t="s">
        <v>59</v>
      </c>
      <c r="AX7" s="51">
        <v>42278</v>
      </c>
      <c r="AY7" s="51">
        <v>42309</v>
      </c>
      <c r="AZ7" s="51">
        <v>42339</v>
      </c>
      <c r="BA7" s="73" t="s">
        <v>60</v>
      </c>
      <c r="BB7" s="51">
        <v>42370</v>
      </c>
      <c r="BC7" s="51">
        <v>42401</v>
      </c>
      <c r="BD7" s="51">
        <v>42431</v>
      </c>
      <c r="BE7" s="73" t="s">
        <v>61</v>
      </c>
      <c r="BF7" s="51">
        <v>42461</v>
      </c>
      <c r="BG7" s="51">
        <v>42491</v>
      </c>
      <c r="BH7" s="51">
        <v>42522</v>
      </c>
      <c r="BI7" s="73" t="s">
        <v>62</v>
      </c>
      <c r="BJ7" s="51">
        <v>42552</v>
      </c>
      <c r="BK7" s="51">
        <v>42583</v>
      </c>
      <c r="BL7" s="51">
        <v>42614</v>
      </c>
      <c r="BM7" s="73" t="s">
        <v>63</v>
      </c>
      <c r="BN7" s="51">
        <v>42644</v>
      </c>
      <c r="BO7" s="51">
        <v>42675</v>
      </c>
      <c r="BP7" s="51">
        <v>42705</v>
      </c>
      <c r="BQ7" s="73" t="s">
        <v>64</v>
      </c>
      <c r="BR7" s="51">
        <v>42736</v>
      </c>
      <c r="BS7" s="51">
        <v>42767</v>
      </c>
      <c r="BT7" s="51">
        <v>42795</v>
      </c>
      <c r="BU7" s="73" t="s">
        <v>65</v>
      </c>
      <c r="BV7" s="51">
        <v>42826</v>
      </c>
      <c r="BW7" s="51">
        <v>42856</v>
      </c>
      <c r="BX7" s="51">
        <v>42887</v>
      </c>
      <c r="BY7" s="73" t="s">
        <v>66</v>
      </c>
      <c r="BZ7" s="51">
        <v>42917</v>
      </c>
      <c r="CA7" s="51">
        <v>42948</v>
      </c>
      <c r="CB7" s="51">
        <v>42979</v>
      </c>
      <c r="CC7" s="73" t="s">
        <v>67</v>
      </c>
      <c r="CD7" s="51">
        <v>43009</v>
      </c>
      <c r="CE7" s="51">
        <v>43040</v>
      </c>
      <c r="CF7" s="51">
        <v>43070</v>
      </c>
      <c r="CG7" s="73" t="s">
        <v>68</v>
      </c>
      <c r="CH7" s="51">
        <v>43101</v>
      </c>
      <c r="CI7" s="51">
        <v>43132</v>
      </c>
      <c r="CJ7" s="51">
        <v>43160</v>
      </c>
      <c r="CK7" s="73" t="s">
        <v>69</v>
      </c>
      <c r="CL7" s="51">
        <v>43191</v>
      </c>
      <c r="CM7" s="51">
        <v>43221</v>
      </c>
      <c r="CN7" s="51">
        <v>43252</v>
      </c>
      <c r="CO7" s="73" t="s">
        <v>70</v>
      </c>
      <c r="CP7" s="51">
        <v>43282</v>
      </c>
      <c r="CQ7" s="51">
        <v>43313</v>
      </c>
      <c r="CR7" s="51">
        <v>43344</v>
      </c>
      <c r="CS7" s="73" t="s">
        <v>71</v>
      </c>
      <c r="CT7" s="51">
        <v>43374</v>
      </c>
      <c r="CU7" s="51">
        <v>43405</v>
      </c>
      <c r="CV7" s="51">
        <v>43435</v>
      </c>
      <c r="CW7" s="73" t="s">
        <v>72</v>
      </c>
      <c r="CX7" s="51">
        <v>43466</v>
      </c>
      <c r="CY7" s="51">
        <v>43497</v>
      </c>
      <c r="CZ7" s="51">
        <v>43525</v>
      </c>
      <c r="DA7" s="73" t="s">
        <v>51</v>
      </c>
      <c r="DB7" s="51">
        <v>43556</v>
      </c>
      <c r="DC7" s="51">
        <v>43586</v>
      </c>
      <c r="DD7" s="51">
        <v>43617</v>
      </c>
      <c r="DE7" s="73" t="s">
        <v>73</v>
      </c>
      <c r="DF7" s="13"/>
      <c r="DG7" s="52" t="s">
        <v>5</v>
      </c>
      <c r="DH7" s="52" t="s">
        <v>25</v>
      </c>
      <c r="DI7" s="52" t="s">
        <v>26</v>
      </c>
      <c r="DJ7" s="65">
        <v>2017</v>
      </c>
      <c r="DK7" s="65">
        <v>2018</v>
      </c>
      <c r="DL7" s="65">
        <v>2019</v>
      </c>
    </row>
    <row r="8" spans="1:133" s="4" customFormat="1" ht="12.75">
      <c r="A8" s="14"/>
      <c r="B8" s="48" t="s">
        <v>33</v>
      </c>
      <c r="C8" s="40">
        <f>+CX8</f>
        <v>405.691234</v>
      </c>
      <c r="D8" s="40">
        <f>+CY8</f>
        <v>383.224837</v>
      </c>
      <c r="E8" s="40">
        <f>+CZ8</f>
        <v>430.133715</v>
      </c>
      <c r="F8" s="40">
        <f>+SUM(C8:E8)</f>
        <v>1219.049786</v>
      </c>
      <c r="G8" s="40">
        <f>+DB8</f>
        <v>420.37149</v>
      </c>
      <c r="H8" s="40">
        <f>+DC8</f>
        <v>460.71561399999996</v>
      </c>
      <c r="I8" s="40">
        <f>+DD8</f>
        <v>468.43</v>
      </c>
      <c r="J8" s="40">
        <f>+SUM(G8:I8)</f>
        <v>1349.517104</v>
      </c>
      <c r="K8" s="40">
        <f>+CH8</f>
        <v>391.21070357204604</v>
      </c>
      <c r="L8" s="40">
        <f>+CI8</f>
        <v>343.1946515925962</v>
      </c>
      <c r="M8" s="40">
        <f>+CJ8</f>
        <v>404.00167021533315</v>
      </c>
      <c r="N8" s="40">
        <f>+SUM(K8:M8)</f>
        <v>1138.4070253799755</v>
      </c>
      <c r="O8" s="40">
        <f>+CL8</f>
        <v>415.22621439578603</v>
      </c>
      <c r="P8" s="40">
        <f>+CM8</f>
        <v>430.94466980682733</v>
      </c>
      <c r="Q8" s="40">
        <f>+CN8</f>
        <v>440.8066229389622</v>
      </c>
      <c r="R8" s="40">
        <f>+SUM(O8:Q8)</f>
        <v>1286.9775071415756</v>
      </c>
      <c r="S8" s="40">
        <f>+J8-R8</f>
        <v>62.539596858424375</v>
      </c>
      <c r="T8" s="28">
        <f>+(S8/R8)</f>
        <v>0.04859416463099431</v>
      </c>
      <c r="U8" s="20"/>
      <c r="V8" s="16">
        <v>355.4134370300004</v>
      </c>
      <c r="W8" s="16">
        <v>326.14088432999944</v>
      </c>
      <c r="X8" s="16">
        <v>373.3200209509402</v>
      </c>
      <c r="Y8" s="40">
        <f>+SUM(V8:X8)</f>
        <v>1054.8743423109402</v>
      </c>
      <c r="Z8" s="16">
        <v>370.17014435529074</v>
      </c>
      <c r="AA8" s="16">
        <v>386.4969002513624</v>
      </c>
      <c r="AB8" s="16">
        <v>391.3279003893875</v>
      </c>
      <c r="AC8" s="40">
        <f>+SUM(Z8:AB8)</f>
        <v>1147.9949449960407</v>
      </c>
      <c r="AD8" s="16">
        <v>402.40868360623637</v>
      </c>
      <c r="AE8" s="16">
        <v>391.56203850096796</v>
      </c>
      <c r="AF8" s="16">
        <v>377.34783664069477</v>
      </c>
      <c r="AG8" s="40">
        <f>+SUM(AD8:AF8)</f>
        <v>1171.318558747899</v>
      </c>
      <c r="AH8" s="16">
        <v>405.7792950836948</v>
      </c>
      <c r="AI8" s="16">
        <v>367.8897936387904</v>
      </c>
      <c r="AJ8" s="16">
        <v>366.66828490170593</v>
      </c>
      <c r="AK8" s="40">
        <f>+SUM(AH8:AJ8)</f>
        <v>1140.337373624191</v>
      </c>
      <c r="AL8" s="16">
        <v>357.8859802713382</v>
      </c>
      <c r="AM8" s="40">
        <v>331.2383784408594</v>
      </c>
      <c r="AN8" s="40">
        <v>375.86390922907054</v>
      </c>
      <c r="AO8" s="40">
        <f>+SUM(AL8:AN8)</f>
        <v>1064.988267941268</v>
      </c>
      <c r="AP8" s="16">
        <v>371.41260391073416</v>
      </c>
      <c r="AQ8" s="16">
        <v>392.9246714617659</v>
      </c>
      <c r="AR8" s="16">
        <v>403.75986065780387</v>
      </c>
      <c r="AS8" s="40">
        <f>+SUM(AP8:AR8)</f>
        <v>1168.0971360303038</v>
      </c>
      <c r="AT8" s="40">
        <v>423.5528464163927</v>
      </c>
      <c r="AU8" s="16">
        <v>422.16484425455775</v>
      </c>
      <c r="AV8" s="40">
        <v>413.9718144392673</v>
      </c>
      <c r="AW8" s="40">
        <f>+SUM(AT8:AV8)</f>
        <v>1259.6895051102179</v>
      </c>
      <c r="AX8" s="16">
        <v>430.04001686353286</v>
      </c>
      <c r="AY8" s="16">
        <v>379.0567554683413</v>
      </c>
      <c r="AZ8" s="16">
        <v>389.31845222370913</v>
      </c>
      <c r="BA8" s="40">
        <f>+SUM(AX8:AZ8)</f>
        <v>1198.4152245555833</v>
      </c>
      <c r="BB8" s="40">
        <v>377.1329395379166</v>
      </c>
      <c r="BC8" s="40">
        <v>366.29440161053054</v>
      </c>
      <c r="BD8" s="40">
        <v>396.47918158947584</v>
      </c>
      <c r="BE8" s="40">
        <f>+SUM(BB8:BD8)</f>
        <v>1139.9065227379228</v>
      </c>
      <c r="BF8" s="40">
        <v>399.515475787</v>
      </c>
      <c r="BG8" s="40">
        <v>439.08157198151594</v>
      </c>
      <c r="BH8" s="40">
        <v>430.878742309443</v>
      </c>
      <c r="BI8" s="40">
        <f>+SUM(BF8:BH8)</f>
        <v>1269.475790077959</v>
      </c>
      <c r="BJ8" s="40">
        <v>443.0182542880955</v>
      </c>
      <c r="BK8" s="40">
        <v>440.34257733943804</v>
      </c>
      <c r="BL8" s="40">
        <v>440.3637779207893</v>
      </c>
      <c r="BM8" s="40">
        <f>+SUM(BJ8:BL8)</f>
        <v>1323.7246095483229</v>
      </c>
      <c r="BN8" s="40">
        <v>433.7481531097996</v>
      </c>
      <c r="BO8" s="40">
        <v>401.25249331715537</v>
      </c>
      <c r="BP8" s="40">
        <v>406.97864792678666</v>
      </c>
      <c r="BQ8" s="40">
        <f>+SUM(BN8:BP8)</f>
        <v>1241.9792943537416</v>
      </c>
      <c r="BR8" s="40">
        <v>372.8648598849303</v>
      </c>
      <c r="BS8" s="40">
        <v>354.0802626105653</v>
      </c>
      <c r="BT8" s="40">
        <v>398.57726517748716</v>
      </c>
      <c r="BU8" s="40">
        <f>+SUM(BR8:BT8)</f>
        <v>1125.5223876729826</v>
      </c>
      <c r="BV8" s="40">
        <v>385.057481777757</v>
      </c>
      <c r="BW8" s="40">
        <v>426.30242231835507</v>
      </c>
      <c r="BX8" s="40">
        <v>433.7846059821564</v>
      </c>
      <c r="BY8" s="40">
        <f>+SUM(BV8:BX8)</f>
        <v>1245.1445100782685</v>
      </c>
      <c r="BZ8" s="40">
        <v>454.42236616418194</v>
      </c>
      <c r="CA8" s="40">
        <v>471.82003946478426</v>
      </c>
      <c r="CB8" s="40">
        <v>441.01754849362027</v>
      </c>
      <c r="CC8" s="40">
        <f>+SUM(BZ8:CB8)</f>
        <v>1367.2599541225866</v>
      </c>
      <c r="CD8" s="40">
        <v>449.5240156907508</v>
      </c>
      <c r="CE8" s="40">
        <v>409.4758324148236</v>
      </c>
      <c r="CF8" s="40">
        <v>409.58123140882446</v>
      </c>
      <c r="CG8" s="40">
        <f>+SUM(CD8:CF8)</f>
        <v>1268.5810795143989</v>
      </c>
      <c r="CH8" s="40">
        <v>391.21070357204604</v>
      </c>
      <c r="CI8" s="40">
        <v>343.1946515925962</v>
      </c>
      <c r="CJ8" s="40">
        <v>404.00167021533315</v>
      </c>
      <c r="CK8" s="40">
        <f>+SUM(CH8:CJ8)</f>
        <v>1138.4070253799755</v>
      </c>
      <c r="CL8" s="40">
        <v>415.22621439578603</v>
      </c>
      <c r="CM8" s="40">
        <v>430.94466980682733</v>
      </c>
      <c r="CN8" s="40">
        <v>440.8066229389622</v>
      </c>
      <c r="CO8" s="40">
        <f>+SUM(CL8:CN8)</f>
        <v>1286.9775071415756</v>
      </c>
      <c r="CP8" s="40">
        <v>460.807284</v>
      </c>
      <c r="CQ8" s="40">
        <v>459.46092799999997</v>
      </c>
      <c r="CR8" s="40">
        <v>425.82763199999994</v>
      </c>
      <c r="CS8" s="40">
        <f>+SUM(CP8:CR8)</f>
        <v>1346.095844</v>
      </c>
      <c r="CT8" s="40">
        <v>440.368992</v>
      </c>
      <c r="CU8" s="40">
        <v>423.248597</v>
      </c>
      <c r="CV8" s="40">
        <v>420.47525300000007</v>
      </c>
      <c r="CW8" s="40">
        <f>+SUM(CT8:CV8)</f>
        <v>1284.092842</v>
      </c>
      <c r="CX8" s="40">
        <v>405.691234</v>
      </c>
      <c r="CY8" s="40">
        <v>383.224837</v>
      </c>
      <c r="CZ8" s="40">
        <v>430.133715</v>
      </c>
      <c r="DA8" s="40">
        <f>+SUM(CX8:CZ8)</f>
        <v>1219.049786</v>
      </c>
      <c r="DB8" s="40">
        <v>420.37149</v>
      </c>
      <c r="DC8" s="40">
        <v>460.71561399999996</v>
      </c>
      <c r="DD8" s="40">
        <v>468.43</v>
      </c>
      <c r="DE8" s="40">
        <f>+SUM(DB8:DD8)</f>
        <v>1349.517104</v>
      </c>
      <c r="DF8" s="38"/>
      <c r="DG8" s="16">
        <f>+SUM(V8:AJ8)</f>
        <v>7888.71306573395</v>
      </c>
      <c r="DH8" s="16">
        <f>+SUM(AL8:AZ8)</f>
        <v>8183.965042719163</v>
      </c>
      <c r="DI8" s="33">
        <f>+SUM(BB8:BP8)</f>
        <v>8708.193139082152</v>
      </c>
      <c r="DJ8" s="40">
        <f>+SUM(BR8:CF8)</f>
        <v>8744.434783262073</v>
      </c>
      <c r="DK8" s="40">
        <f>+SUM(CH8:CV8)</f>
        <v>8827.053595043102</v>
      </c>
      <c r="DL8" s="40">
        <f>+CX8+CY8+CZ8+DB8+DC8+DD8</f>
        <v>2568.5668899999996</v>
      </c>
      <c r="DM8" s="38"/>
      <c r="DN8" s="38"/>
      <c r="DO8" s="38"/>
      <c r="DP8" s="38"/>
      <c r="DQ8" s="38"/>
      <c r="DR8" s="38"/>
      <c r="DS8" s="38"/>
      <c r="DT8" s="38"/>
      <c r="DU8" s="38"/>
      <c r="DV8" s="38"/>
      <c r="DW8" s="38"/>
      <c r="DX8" s="38"/>
      <c r="DY8" s="38"/>
      <c r="DZ8" s="38"/>
      <c r="EA8" s="38"/>
      <c r="EB8" s="38"/>
      <c r="EC8" s="38"/>
    </row>
    <row r="9" spans="1:116" s="38" customFormat="1" ht="12.75" outlineLevel="1">
      <c r="A9" s="14"/>
      <c r="B9" s="15"/>
      <c r="C9" s="40"/>
      <c r="D9" s="40"/>
      <c r="E9" s="40"/>
      <c r="F9" s="53"/>
      <c r="G9" s="40"/>
      <c r="H9" s="40"/>
      <c r="I9" s="40"/>
      <c r="J9" s="53"/>
      <c r="K9" s="40"/>
      <c r="L9" s="39"/>
      <c r="M9" s="39"/>
      <c r="N9" s="53"/>
      <c r="O9" s="39"/>
      <c r="P9" s="39"/>
      <c r="Q9" s="39"/>
      <c r="R9" s="53"/>
      <c r="S9" s="53"/>
      <c r="T9" s="39"/>
      <c r="U9" s="20"/>
      <c r="V9" s="53"/>
      <c r="W9" s="53"/>
      <c r="X9" s="53"/>
      <c r="Y9" s="53"/>
      <c r="Z9" s="53"/>
      <c r="AA9" s="53"/>
      <c r="AB9" s="53"/>
      <c r="AC9" s="53"/>
      <c r="AD9" s="53"/>
      <c r="AE9" s="53"/>
      <c r="AF9" s="53"/>
      <c r="AG9" s="53"/>
      <c r="AH9" s="53"/>
      <c r="AI9" s="53"/>
      <c r="AJ9" s="53"/>
      <c r="AK9" s="53"/>
      <c r="AL9" s="53"/>
      <c r="AM9" s="53"/>
      <c r="AN9" s="53"/>
      <c r="AO9" s="53"/>
      <c r="AP9" s="53"/>
      <c r="AQ9" s="53"/>
      <c r="AR9" s="53"/>
      <c r="AS9" s="53"/>
      <c r="AT9" s="53"/>
      <c r="AU9" s="53"/>
      <c r="AV9" s="53"/>
      <c r="AW9" s="53"/>
      <c r="AX9" s="53"/>
      <c r="AY9" s="53"/>
      <c r="AZ9" s="53"/>
      <c r="BA9" s="53"/>
      <c r="BB9" s="53"/>
      <c r="BC9" s="53"/>
      <c r="BD9" s="53"/>
      <c r="BE9" s="53"/>
      <c r="BF9" s="53"/>
      <c r="BG9" s="53"/>
      <c r="BH9" s="53"/>
      <c r="BI9" s="53"/>
      <c r="BJ9" s="53"/>
      <c r="BK9" s="53"/>
      <c r="BL9" s="53"/>
      <c r="BM9" s="53"/>
      <c r="BN9" s="53"/>
      <c r="BO9" s="53"/>
      <c r="BP9" s="53"/>
      <c r="BQ9" s="53"/>
      <c r="BR9" s="53"/>
      <c r="BS9" s="53"/>
      <c r="BT9" s="53"/>
      <c r="BU9" s="53"/>
      <c r="BV9" s="53"/>
      <c r="BW9" s="53"/>
      <c r="BX9" s="53"/>
      <c r="BY9" s="53"/>
      <c r="BZ9" s="53"/>
      <c r="CA9" s="53"/>
      <c r="CB9" s="53"/>
      <c r="CC9" s="53"/>
      <c r="CD9" s="53"/>
      <c r="CE9" s="53"/>
      <c r="CF9" s="53"/>
      <c r="CG9" s="53"/>
      <c r="CH9" s="53"/>
      <c r="CI9" s="53"/>
      <c r="CJ9" s="53"/>
      <c r="CK9" s="53"/>
      <c r="CL9" s="53"/>
      <c r="CM9" s="53"/>
      <c r="CN9" s="53"/>
      <c r="CO9" s="53"/>
      <c r="CP9" s="53"/>
      <c r="CQ9" s="53"/>
      <c r="CR9" s="53"/>
      <c r="CS9" s="53"/>
      <c r="CT9" s="53"/>
      <c r="CU9" s="53"/>
      <c r="CV9" s="53"/>
      <c r="CW9" s="53"/>
      <c r="CX9" s="53"/>
      <c r="CY9" s="53"/>
      <c r="CZ9" s="53"/>
      <c r="DA9" s="53"/>
      <c r="DB9" s="53"/>
      <c r="DC9" s="53"/>
      <c r="DD9" s="53"/>
      <c r="DE9" s="53"/>
      <c r="DG9" s="64"/>
      <c r="DH9" s="40"/>
      <c r="DI9" s="40"/>
      <c r="DJ9" s="40"/>
      <c r="DK9" s="40"/>
      <c r="DL9" s="40"/>
    </row>
    <row r="10" spans="1:133" s="4" customFormat="1" ht="12.75">
      <c r="A10" s="14"/>
      <c r="B10" s="48" t="s">
        <v>6</v>
      </c>
      <c r="C10" s="40">
        <f aca="true" t="shared" si="0" ref="C10:N10">+(C12/C8)*100</f>
        <v>12.86454487922767</v>
      </c>
      <c r="D10" s="40">
        <f t="shared" si="0"/>
        <v>13.445867230348691</v>
      </c>
      <c r="E10" s="40">
        <f t="shared" si="0"/>
        <v>13.480565649336887</v>
      </c>
      <c r="F10" s="31">
        <f t="shared" si="0"/>
        <v>13.264650331210454</v>
      </c>
      <c r="G10" s="40">
        <f>+(G12/G8)*100</f>
        <v>13.19414493610649</v>
      </c>
      <c r="H10" s="40">
        <f>+(H12/H8)*100</f>
        <v>13.028362634952112</v>
      </c>
      <c r="I10" s="40">
        <f>+(I12/I8)*100</f>
        <v>13.498564420568218</v>
      </c>
      <c r="J10" s="31">
        <f>+(J12/J8)*100</f>
        <v>13.24321487693455</v>
      </c>
      <c r="K10" s="40">
        <f t="shared" si="0"/>
        <v>11.644934255932611</v>
      </c>
      <c r="L10" s="40">
        <f t="shared" si="0"/>
        <v>11.493651425032574</v>
      </c>
      <c r="M10" s="40">
        <f t="shared" si="0"/>
        <v>12.034760031831125</v>
      </c>
      <c r="N10" s="31">
        <f t="shared" si="0"/>
        <v>11.737669809877447</v>
      </c>
      <c r="O10" s="40">
        <f>+(O12/O8)*100</f>
        <v>11.922290272297799</v>
      </c>
      <c r="P10" s="40">
        <f>+(P12/P8)*100</f>
        <v>12.504811653801685</v>
      </c>
      <c r="Q10" s="40">
        <f>+(Q12/Q8)*100</f>
        <v>13.195627636131402</v>
      </c>
      <c r="R10" s="31">
        <f>+(R12/R8)*100</f>
        <v>12.553482366264781</v>
      </c>
      <c r="S10" s="40">
        <f>+J10-R10</f>
        <v>0.6897325106697689</v>
      </c>
      <c r="T10" s="39">
        <f>+(S10/R10)</f>
        <v>0.05494352009632806</v>
      </c>
      <c r="U10" s="20"/>
      <c r="V10" s="31">
        <f aca="true" t="shared" si="1" ref="V10:BX10">+(V12/V8)*100</f>
        <v>17.721417074344746</v>
      </c>
      <c r="W10" s="31">
        <f t="shared" si="1"/>
        <v>18.03898785070736</v>
      </c>
      <c r="X10" s="31">
        <f t="shared" si="1"/>
        <v>17.982761059492354</v>
      </c>
      <c r="Y10" s="31">
        <f t="shared" si="1"/>
        <v>17.912091686270877</v>
      </c>
      <c r="Z10" s="31">
        <f t="shared" si="1"/>
        <v>18.262266179894837</v>
      </c>
      <c r="AA10" s="31">
        <f t="shared" si="1"/>
        <v>18.01140083982366</v>
      </c>
      <c r="AB10" s="31">
        <f t="shared" si="1"/>
        <v>18.478677427472313</v>
      </c>
      <c r="AC10" s="31">
        <f>+(AC12/AC8)*100</f>
        <v>18.251577180577932</v>
      </c>
      <c r="AD10" s="31">
        <f t="shared" si="1"/>
        <v>19.036322568702758</v>
      </c>
      <c r="AE10" s="31">
        <f t="shared" si="1"/>
        <v>18.251987173217408</v>
      </c>
      <c r="AF10" s="31">
        <f t="shared" si="1"/>
        <v>18.244312243377774</v>
      </c>
      <c r="AG10" s="31">
        <f>+(AG12/AG8)*100</f>
        <v>18.51897453843595</v>
      </c>
      <c r="AH10" s="31">
        <f t="shared" si="1"/>
        <v>17.707735042673526</v>
      </c>
      <c r="AI10" s="31">
        <f t="shared" si="1"/>
        <v>16.30881531255509</v>
      </c>
      <c r="AJ10" s="31">
        <f t="shared" si="1"/>
        <v>14.112271325496195</v>
      </c>
      <c r="AK10" s="31">
        <f>+(AK12/AK8)*100</f>
        <v>16.10032407129699</v>
      </c>
      <c r="AL10" s="31">
        <f t="shared" si="1"/>
        <v>13.762376610497299</v>
      </c>
      <c r="AM10" s="31">
        <f t="shared" si="1"/>
        <v>13.370195394485746</v>
      </c>
      <c r="AN10" s="31">
        <f t="shared" si="1"/>
        <v>13.260408985805716</v>
      </c>
      <c r="AO10" s="31">
        <f>+(AO12/AO8)*100</f>
        <v>13.463239997109543</v>
      </c>
      <c r="AP10" s="31">
        <f t="shared" si="1"/>
        <v>13.209981467637485</v>
      </c>
      <c r="AQ10" s="31">
        <f t="shared" si="1"/>
        <v>13.69362815928184</v>
      </c>
      <c r="AR10" s="31">
        <f t="shared" si="1"/>
        <v>14.442599443444976</v>
      </c>
      <c r="AS10" s="31">
        <f>+(AS12/AS8)*100</f>
        <v>13.798732487018828</v>
      </c>
      <c r="AT10" s="31">
        <f t="shared" si="1"/>
        <v>14.069333801587192</v>
      </c>
      <c r="AU10" s="31">
        <f t="shared" si="1"/>
        <v>12.937876590514039</v>
      </c>
      <c r="AV10" s="31">
        <f t="shared" si="1"/>
        <v>12.127939496942924</v>
      </c>
      <c r="AW10" s="31">
        <f>+(AW12/AW8)*100</f>
        <v>13.052143474184305</v>
      </c>
      <c r="AX10" s="31">
        <f t="shared" si="1"/>
        <v>12.182018074051342</v>
      </c>
      <c r="AY10" s="31">
        <f t="shared" si="1"/>
        <v>11.91957786585108</v>
      </c>
      <c r="AZ10" s="31">
        <f t="shared" si="1"/>
        <v>11.15012731866357</v>
      </c>
      <c r="BA10" s="31">
        <f>+(BA12/BA8)*100</f>
        <v>11.7637875348305</v>
      </c>
      <c r="BB10" s="31">
        <f t="shared" si="1"/>
        <v>10.113362328689403</v>
      </c>
      <c r="BC10" s="31">
        <f t="shared" si="1"/>
        <v>10.142981877815473</v>
      </c>
      <c r="BD10" s="31">
        <f t="shared" si="1"/>
        <v>10.028898168494827</v>
      </c>
      <c r="BE10" s="31">
        <f>+(BE12/BE8)*100</f>
        <v>10.093502098369726</v>
      </c>
      <c r="BF10" s="31">
        <f t="shared" si="1"/>
        <v>10.50189706786794</v>
      </c>
      <c r="BG10" s="31">
        <f t="shared" si="1"/>
        <v>10.602891787866689</v>
      </c>
      <c r="BH10" s="31">
        <f t="shared" si="1"/>
        <v>11.373686793488137</v>
      </c>
      <c r="BI10" s="31">
        <f>+(BI12/BI8)*100</f>
        <v>10.832726993286697</v>
      </c>
      <c r="BJ10" s="31">
        <f t="shared" si="1"/>
        <v>11.52000224066171</v>
      </c>
      <c r="BK10" s="31">
        <f t="shared" si="1"/>
        <v>11.000539493493092</v>
      </c>
      <c r="BL10" s="31">
        <f t="shared" si="1"/>
        <v>10.962818398722792</v>
      </c>
      <c r="BM10" s="31">
        <f>+(BM12/BM8)*100</f>
        <v>11.161842285688547</v>
      </c>
      <c r="BN10" s="31">
        <f t="shared" si="1"/>
        <v>11.040585773932047</v>
      </c>
      <c r="BO10" s="31">
        <f t="shared" si="1"/>
        <v>11.598296163857142</v>
      </c>
      <c r="BP10" s="31">
        <f t="shared" si="1"/>
        <v>11.129412570500786</v>
      </c>
      <c r="BQ10" s="31">
        <f>+(BQ12/BQ8)*100</f>
        <v>11.249875329124508</v>
      </c>
      <c r="BR10" s="31">
        <f t="shared" si="1"/>
        <v>12.463399312041341</v>
      </c>
      <c r="BS10" s="31">
        <f t="shared" si="1"/>
        <v>13.09389539664151</v>
      </c>
      <c r="BT10" s="31">
        <f t="shared" si="1"/>
        <v>12.112797878380027</v>
      </c>
      <c r="BU10" s="31">
        <f>+(BU12/BU8)*100</f>
        <v>12.53759104694479</v>
      </c>
      <c r="BV10" s="31">
        <f t="shared" si="1"/>
        <v>11.786287721103468</v>
      </c>
      <c r="BW10" s="31">
        <f t="shared" si="1"/>
        <v>11.491143749688248</v>
      </c>
      <c r="BX10" s="31">
        <f t="shared" si="1"/>
        <v>11.560155073314935</v>
      </c>
      <c r="BY10" s="31">
        <f>+(BY12/BY8)*100</f>
        <v>11.60645843249058</v>
      </c>
      <c r="BZ10" s="31">
        <f aca="true" t="shared" si="2" ref="BZ10:CG10">+(BZ12/BZ8)*100</f>
        <v>11.175312004418522</v>
      </c>
      <c r="CA10" s="31">
        <f t="shared" si="2"/>
        <v>11.121973578397633</v>
      </c>
      <c r="CB10" s="31">
        <f t="shared" si="2"/>
        <v>11.20110866973703</v>
      </c>
      <c r="CC10" s="31">
        <f t="shared" si="2"/>
        <v>11.165226609808295</v>
      </c>
      <c r="CD10" s="31">
        <f t="shared" si="2"/>
        <v>11.437707725701122</v>
      </c>
      <c r="CE10" s="31">
        <f t="shared" si="2"/>
        <v>11.642415189900024</v>
      </c>
      <c r="CF10" s="31">
        <f t="shared" si="2"/>
        <v>11.941322365080993</v>
      </c>
      <c r="CG10" s="31">
        <f t="shared" si="2"/>
        <v>11.666383581065556</v>
      </c>
      <c r="CH10" s="31">
        <f aca="true" t="shared" si="3" ref="CH10:CP10">+(CH12/CH8)*100</f>
        <v>11.644934255932611</v>
      </c>
      <c r="CI10" s="31">
        <f t="shared" si="3"/>
        <v>11.493651425032574</v>
      </c>
      <c r="CJ10" s="31">
        <f t="shared" si="3"/>
        <v>12.034760031831125</v>
      </c>
      <c r="CK10" s="31">
        <f t="shared" si="3"/>
        <v>11.737669809877447</v>
      </c>
      <c r="CL10" s="31">
        <f t="shared" si="3"/>
        <v>11.922290272297799</v>
      </c>
      <c r="CM10" s="31">
        <f t="shared" si="3"/>
        <v>12.504811653801685</v>
      </c>
      <c r="CN10" s="31">
        <f t="shared" si="3"/>
        <v>13.195627636131402</v>
      </c>
      <c r="CO10" s="31">
        <f t="shared" si="3"/>
        <v>12.553482366264781</v>
      </c>
      <c r="CP10" s="31">
        <f t="shared" si="3"/>
        <v>13.299165312461463</v>
      </c>
      <c r="CQ10" s="31">
        <f aca="true" t="shared" si="4" ref="CQ10:CZ10">+(CQ12/CQ8)*100</f>
        <v>13.350276994393012</v>
      </c>
      <c r="CR10" s="31">
        <f t="shared" si="4"/>
        <v>13.710712375715664</v>
      </c>
      <c r="CS10" s="31">
        <f t="shared" si="4"/>
        <v>13.446801109050401</v>
      </c>
      <c r="CT10" s="31">
        <f t="shared" si="4"/>
        <v>13.531042660848325</v>
      </c>
      <c r="CU10" s="31">
        <f t="shared" si="4"/>
        <v>13.993616127752933</v>
      </c>
      <c r="CV10" s="31">
        <f t="shared" si="4"/>
        <v>13.183595372083834</v>
      </c>
      <c r="CW10" s="31">
        <f t="shared" si="4"/>
        <v>13.569739694741914</v>
      </c>
      <c r="CX10" s="31">
        <f t="shared" si="4"/>
        <v>12.86454487922767</v>
      </c>
      <c r="CY10" s="31">
        <f t="shared" si="4"/>
        <v>13.445867230348691</v>
      </c>
      <c r="CZ10" s="31">
        <f t="shared" si="4"/>
        <v>13.480565649336887</v>
      </c>
      <c r="DA10" s="31">
        <f>+(DA12/DA8)*100</f>
        <v>13.264650331210454</v>
      </c>
      <c r="DB10" s="31">
        <f>+(DB12/DB8)*100</f>
        <v>13.19414493610649</v>
      </c>
      <c r="DC10" s="31">
        <f>+(DC12/DC8)*100</f>
        <v>13.028362634952112</v>
      </c>
      <c r="DD10" s="31">
        <f>+(DD12/DD8)*100</f>
        <v>13.498564420568218</v>
      </c>
      <c r="DE10" s="31">
        <f>+(DE12/DE8)*100</f>
        <v>13.24321487693455</v>
      </c>
      <c r="DF10" s="38"/>
      <c r="DG10" s="18">
        <f aca="true" t="shared" si="5" ref="DG10:DL10">+(DG12/DG8)*100</f>
        <v>17.929221886517592</v>
      </c>
      <c r="DH10" s="18">
        <f t="shared" si="5"/>
        <v>13.183597793111284</v>
      </c>
      <c r="DI10" s="31">
        <f t="shared" si="5"/>
        <v>10.798748769032853</v>
      </c>
      <c r="DJ10" s="31">
        <f t="shared" si="5"/>
        <v>11.716869675440519</v>
      </c>
      <c r="DK10" s="31">
        <f t="shared" si="5"/>
        <v>12.763348608049105</v>
      </c>
      <c r="DL10" s="31">
        <f t="shared" si="5"/>
        <v>13.253388209795608</v>
      </c>
      <c r="DM10" s="38"/>
      <c r="DN10" s="38"/>
      <c r="DO10" s="38"/>
      <c r="DP10" s="38"/>
      <c r="DQ10" s="38"/>
      <c r="DR10" s="38"/>
      <c r="DS10" s="38"/>
      <c r="DT10" s="38"/>
      <c r="DU10" s="38"/>
      <c r="DV10" s="38"/>
      <c r="DW10" s="38"/>
      <c r="DX10" s="38"/>
      <c r="DY10" s="38"/>
      <c r="DZ10" s="38"/>
      <c r="EA10" s="38"/>
      <c r="EB10" s="38"/>
      <c r="EC10" s="38"/>
    </row>
    <row r="11" spans="1:116" s="38" customFormat="1" ht="12.75" outlineLevel="1">
      <c r="A11" s="14"/>
      <c r="B11" s="15"/>
      <c r="C11" s="40"/>
      <c r="D11" s="40"/>
      <c r="E11" s="40"/>
      <c r="F11" s="62"/>
      <c r="G11" s="40"/>
      <c r="H11" s="40"/>
      <c r="I11" s="40"/>
      <c r="J11" s="62"/>
      <c r="K11" s="40"/>
      <c r="L11" s="40"/>
      <c r="M11" s="40"/>
      <c r="N11" s="62"/>
      <c r="O11" s="40"/>
      <c r="P11" s="40"/>
      <c r="Q11" s="40"/>
      <c r="R11" s="62"/>
      <c r="S11" s="62"/>
      <c r="T11" s="39"/>
      <c r="U11" s="20"/>
      <c r="V11" s="62"/>
      <c r="W11" s="62"/>
      <c r="X11" s="62"/>
      <c r="Y11" s="62"/>
      <c r="Z11" s="62"/>
      <c r="AA11" s="62"/>
      <c r="AB11" s="62"/>
      <c r="AC11" s="62"/>
      <c r="AD11" s="62"/>
      <c r="AE11" s="62"/>
      <c r="AF11" s="62"/>
      <c r="AG11" s="62"/>
      <c r="AH11" s="62"/>
      <c r="AI11" s="62"/>
      <c r="AJ11" s="62"/>
      <c r="AK11" s="62"/>
      <c r="AL11" s="62"/>
      <c r="AM11" s="62"/>
      <c r="AN11" s="62"/>
      <c r="AO11" s="62"/>
      <c r="AP11" s="62"/>
      <c r="AQ11" s="62"/>
      <c r="AR11" s="62"/>
      <c r="AS11" s="62"/>
      <c r="AT11" s="62"/>
      <c r="AU11" s="62"/>
      <c r="AV11" s="62"/>
      <c r="AW11" s="62"/>
      <c r="AX11" s="62"/>
      <c r="AY11" s="62"/>
      <c r="AZ11" s="62"/>
      <c r="BA11" s="62"/>
      <c r="BB11" s="62"/>
      <c r="BC11" s="62"/>
      <c r="BD11" s="62"/>
      <c r="BE11" s="62"/>
      <c r="BF11" s="62"/>
      <c r="BG11" s="62"/>
      <c r="BH11" s="62"/>
      <c r="BI11" s="62"/>
      <c r="BJ11" s="62"/>
      <c r="BK11" s="62"/>
      <c r="BL11" s="62"/>
      <c r="BM11" s="62"/>
      <c r="BN11" s="62"/>
      <c r="BO11" s="62"/>
      <c r="BP11" s="62"/>
      <c r="BQ11" s="62"/>
      <c r="BR11" s="62"/>
      <c r="BS11" s="62"/>
      <c r="BT11" s="62"/>
      <c r="BU11" s="62"/>
      <c r="BV11" s="45"/>
      <c r="BW11" s="45"/>
      <c r="BX11" s="45"/>
      <c r="BY11" s="62"/>
      <c r="BZ11" s="45"/>
      <c r="CA11" s="45"/>
      <c r="CB11" s="45"/>
      <c r="CC11" s="62"/>
      <c r="CD11" s="45"/>
      <c r="CE11" s="45"/>
      <c r="CF11" s="45"/>
      <c r="CG11" s="62"/>
      <c r="CH11" s="45"/>
      <c r="CI11" s="45"/>
      <c r="CJ11" s="45"/>
      <c r="CK11" s="62"/>
      <c r="CL11" s="45"/>
      <c r="CM11" s="45"/>
      <c r="CN11" s="45"/>
      <c r="CO11" s="62"/>
      <c r="CP11" s="45"/>
      <c r="CQ11" s="45"/>
      <c r="CR11" s="45"/>
      <c r="CS11" s="62"/>
      <c r="CT11" s="45"/>
      <c r="CU11" s="45"/>
      <c r="CV11" s="45"/>
      <c r="CW11" s="62"/>
      <c r="CX11" s="45"/>
      <c r="CY11" s="45"/>
      <c r="CZ11" s="45"/>
      <c r="DA11" s="62"/>
      <c r="DB11" s="45"/>
      <c r="DC11" s="45"/>
      <c r="DD11" s="45"/>
      <c r="DE11" s="62"/>
      <c r="DG11" s="40"/>
      <c r="DH11" s="40"/>
      <c r="DI11" s="40"/>
      <c r="DJ11" s="40"/>
      <c r="DK11" s="40"/>
      <c r="DL11" s="40"/>
    </row>
    <row r="12" spans="1:133" s="4" customFormat="1" ht="12.75">
      <c r="A12" s="14"/>
      <c r="B12" s="48" t="s">
        <v>7</v>
      </c>
      <c r="C12" s="40">
        <f>+CX12</f>
        <v>52.190330869022546</v>
      </c>
      <c r="D12" s="40">
        <f>+CY12</f>
        <v>51.52790277674018</v>
      </c>
      <c r="E12" s="40">
        <f>+CZ12</f>
        <v>57.98445783050662</v>
      </c>
      <c r="F12" s="40">
        <f>+SUM(C12:E12)</f>
        <v>161.70269147626934</v>
      </c>
      <c r="G12" s="40">
        <f>+DB12</f>
        <v>55.4644236606704</v>
      </c>
      <c r="H12" s="40">
        <f>+DC12</f>
        <v>60.02370090776619</v>
      </c>
      <c r="I12" s="40">
        <f>+DD12</f>
        <v>63.23132531526771</v>
      </c>
      <c r="J12" s="40">
        <f>+SUM(G12:I12)</f>
        <v>178.7194498837043</v>
      </c>
      <c r="K12" s="40">
        <f>+CH12</f>
        <v>45.55622923313617</v>
      </c>
      <c r="L12" s="40">
        <f>+CI12</f>
        <v>39.44559696340801</v>
      </c>
      <c r="M12" s="40">
        <f>+CJ12</f>
        <v>48.6206315350051</v>
      </c>
      <c r="N12" s="40">
        <f>+SUM(K12:M12)</f>
        <v>133.62245773154928</v>
      </c>
      <c r="O12" s="40">
        <f>+CL12</f>
        <v>49.5044745669392</v>
      </c>
      <c r="P12" s="40">
        <f>+CM12</f>
        <v>53.88881929144134</v>
      </c>
      <c r="Q12" s="40">
        <f>+CN12</f>
        <v>58.16720055843125</v>
      </c>
      <c r="R12" s="40">
        <f>+SUM(O12:Q12)</f>
        <v>161.56049441681176</v>
      </c>
      <c r="S12" s="40">
        <f>+J12-R12</f>
        <v>17.158955466892536</v>
      </c>
      <c r="T12" s="39">
        <f>+(S12/R12)</f>
        <v>0.10620761918828962</v>
      </c>
      <c r="U12" s="20"/>
      <c r="V12" s="40">
        <v>62.98429751435</v>
      </c>
      <c r="W12" s="40">
        <v>58.83251450047815</v>
      </c>
      <c r="X12" s="40">
        <v>67.13324735485438</v>
      </c>
      <c r="Y12" s="40">
        <f>+SUM(V12:X12)</f>
        <v>188.95005936968252</v>
      </c>
      <c r="Z12" s="40">
        <v>67.60145708066416</v>
      </c>
      <c r="AA12" s="40">
        <v>69.6135059377663</v>
      </c>
      <c r="AB12" s="40">
        <v>72.31222039665508</v>
      </c>
      <c r="AC12" s="40">
        <f>+SUM(Z12:AB12)</f>
        <v>209.52718341508555</v>
      </c>
      <c r="AD12" s="40">
        <v>76.60381505575364</v>
      </c>
      <c r="AE12" s="40">
        <v>71.46785304238527</v>
      </c>
      <c r="AF12" s="40">
        <v>68.84451756035944</v>
      </c>
      <c r="AG12" s="40">
        <f>+SUM(AD12:AF12)</f>
        <v>216.91618565849834</v>
      </c>
      <c r="AH12" s="40">
        <v>71.85432243144903</v>
      </c>
      <c r="AI12" s="40">
        <v>59.99846699829038</v>
      </c>
      <c r="AJ12" s="40">
        <v>51.74522322987214</v>
      </c>
      <c r="AK12" s="40">
        <f>+SUM(AH12:AJ12)</f>
        <v>183.59801265961153</v>
      </c>
      <c r="AL12" s="40">
        <v>49.253616441111625</v>
      </c>
      <c r="AM12" s="40">
        <v>44.28721841906904</v>
      </c>
      <c r="AN12" s="40">
        <v>49.841091593812315</v>
      </c>
      <c r="AO12" s="40">
        <f>+SUM(AL12:AN12)</f>
        <v>143.38192645399297</v>
      </c>
      <c r="AP12" s="40">
        <v>49.0635361450778</v>
      </c>
      <c r="AQ12" s="40">
        <v>53.805643456054035</v>
      </c>
      <c r="AR12" s="40">
        <v>58.31341938821819</v>
      </c>
      <c r="AS12" s="40">
        <f>+SUM(AP12:AR12)</f>
        <v>161.18259898935003</v>
      </c>
      <c r="AT12" s="40">
        <v>59.59106378844622</v>
      </c>
      <c r="AU12" s="40">
        <v>54.61916655819048</v>
      </c>
      <c r="AV12" s="40">
        <v>50.20625118959117</v>
      </c>
      <c r="AW12" s="40">
        <f>+SUM(AT12:AV12)</f>
        <v>164.41648153622788</v>
      </c>
      <c r="AX12" s="40">
        <v>52.38755257996901</v>
      </c>
      <c r="AY12" s="40">
        <v>45.18196512381766</v>
      </c>
      <c r="AZ12" s="40">
        <v>43.40950309799397</v>
      </c>
      <c r="BA12" s="40">
        <f>+SUM(AX12:AZ12)</f>
        <v>140.97902080178065</v>
      </c>
      <c r="BB12" s="40">
        <v>38.14082063630664</v>
      </c>
      <c r="BC12" s="40">
        <v>37.15317477480874</v>
      </c>
      <c r="BD12" s="40">
        <v>39.76249338089022</v>
      </c>
      <c r="BE12" s="40">
        <f>+SUM(BB12:BD12)</f>
        <v>115.05648879200561</v>
      </c>
      <c r="BF12" s="40">
        <v>41.9567040373536</v>
      </c>
      <c r="BG12" s="40">
        <v>46.55534393766412</v>
      </c>
      <c r="BH12" s="40">
        <v>49.0067986099969</v>
      </c>
      <c r="BI12" s="40">
        <f>+SUM(BF12:BH12)</f>
        <v>137.51884658501461</v>
      </c>
      <c r="BJ12" s="40">
        <v>51.035712820529</v>
      </c>
      <c r="BK12" s="40">
        <v>48.44005912689024</v>
      </c>
      <c r="BL12" s="40">
        <v>48.27628126721106</v>
      </c>
      <c r="BM12" s="40">
        <f>+SUM(BJ12:BL12)</f>
        <v>147.7520532146303</v>
      </c>
      <c r="BN12" s="40">
        <v>47.88833688693353</v>
      </c>
      <c r="BO12" s="40">
        <v>46.53845253978477</v>
      </c>
      <c r="BP12" s="40">
        <v>45.294332801617934</v>
      </c>
      <c r="BQ12" s="40">
        <f>+SUM(BN12:BP12)</f>
        <v>139.72112222833624</v>
      </c>
      <c r="BR12" s="40">
        <v>46.471636381742314</v>
      </c>
      <c r="BS12" s="40">
        <v>46.36289920638098</v>
      </c>
      <c r="BT12" s="40">
        <v>48.2788585201238</v>
      </c>
      <c r="BU12" s="40">
        <f>+SUM(BR12:BT12)</f>
        <v>141.1133941082471</v>
      </c>
      <c r="BV12" s="40">
        <v>45.383982693962</v>
      </c>
      <c r="BW12" s="40">
        <v>48.98702415700526</v>
      </c>
      <c r="BX12" s="40">
        <v>50.14617313570545</v>
      </c>
      <c r="BY12" s="40">
        <f>+SUM(BV12:BX12)</f>
        <v>144.51717998667272</v>
      </c>
      <c r="BZ12" s="40">
        <v>50.78311723670852</v>
      </c>
      <c r="CA12" s="40">
        <v>52.47570012685859</v>
      </c>
      <c r="CB12" s="40">
        <v>49.398854859380606</v>
      </c>
      <c r="CC12" s="40">
        <f>+SUM(BZ12:CB12)</f>
        <v>152.65767222294772</v>
      </c>
      <c r="CD12" s="40">
        <v>51.41524307154293</v>
      </c>
      <c r="CE12" s="40">
        <v>47.67287651203299</v>
      </c>
      <c r="CF12" s="40">
        <v>48.909415189396086</v>
      </c>
      <c r="CG12" s="40">
        <f>+SUM(CD12:CF12)</f>
        <v>147.99753477297202</v>
      </c>
      <c r="CH12" s="40">
        <v>45.55622923313617</v>
      </c>
      <c r="CI12" s="40">
        <v>39.44559696340801</v>
      </c>
      <c r="CJ12" s="40">
        <v>48.6206315350051</v>
      </c>
      <c r="CK12" s="40">
        <f>+SUM(CH12:CJ12)</f>
        <v>133.62245773154928</v>
      </c>
      <c r="CL12" s="40">
        <v>49.5044745669392</v>
      </c>
      <c r="CM12" s="40">
        <v>53.88881929144134</v>
      </c>
      <c r="CN12" s="40">
        <v>58.16720055843125</v>
      </c>
      <c r="CO12" s="40">
        <f>+SUM(CL12:CN12)</f>
        <v>161.56049441681176</v>
      </c>
      <c r="CP12" s="40">
        <v>61.28352247102378</v>
      </c>
      <c r="CQ12" s="40">
        <v>61.339306569008635</v>
      </c>
      <c r="CR12" s="40">
        <v>58.38400183984095</v>
      </c>
      <c r="CS12" s="40">
        <f>+SUM(CP12:CR12)</f>
        <v>181.00683087987335</v>
      </c>
      <c r="CT12" s="40">
        <v>59.58651617266774</v>
      </c>
      <c r="CU12" s="40">
        <v>59.22778393028002</v>
      </c>
      <c r="CV12" s="40">
        <v>55.4337559952658</v>
      </c>
      <c r="CW12" s="40">
        <f>+SUM(CT12:CV12)</f>
        <v>174.24805609821357</v>
      </c>
      <c r="CX12" s="40">
        <v>52.190330869022546</v>
      </c>
      <c r="CY12" s="40">
        <v>51.52790277674018</v>
      </c>
      <c r="CZ12" s="40">
        <v>57.98445783050662</v>
      </c>
      <c r="DA12" s="40">
        <f>+SUM(CX12:CZ12)</f>
        <v>161.70269147626934</v>
      </c>
      <c r="DB12" s="40">
        <v>55.4644236606704</v>
      </c>
      <c r="DC12" s="40">
        <v>60.02370090776619</v>
      </c>
      <c r="DD12" s="40">
        <v>63.23132531526771</v>
      </c>
      <c r="DE12" s="40">
        <f>+SUM(DB12:DD12)</f>
        <v>178.7194498837043</v>
      </c>
      <c r="DF12" s="38"/>
      <c r="DG12" s="16">
        <f>+SUM(V12:AJ12)</f>
        <v>1414.3848695461445</v>
      </c>
      <c r="DH12" s="16">
        <f>+SUM(AL12:AZ12)</f>
        <v>1078.9410347609225</v>
      </c>
      <c r="DI12" s="33">
        <f>+SUM(BB12:BP12)</f>
        <v>940.3758994116372</v>
      </c>
      <c r="DJ12" s="40">
        <f>+SUM(BR12:CF12)</f>
        <v>1024.5740274087068</v>
      </c>
      <c r="DK12" s="40">
        <f>+SUM(CH12:CV12)</f>
        <v>1126.6276221546823</v>
      </c>
      <c r="DL12" s="40">
        <f>+CX12+CY12+CZ12+DB12+DC12+DD12</f>
        <v>340.42214135997364</v>
      </c>
      <c r="DM12" s="38"/>
      <c r="DN12" s="38"/>
      <c r="DO12" s="38"/>
      <c r="DP12" s="38"/>
      <c r="DQ12" s="38"/>
      <c r="DR12" s="38"/>
      <c r="DS12" s="38"/>
      <c r="DT12" s="38"/>
      <c r="DU12" s="38"/>
      <c r="DV12" s="38"/>
      <c r="DW12" s="38"/>
      <c r="DX12" s="38"/>
      <c r="DY12" s="38"/>
      <c r="DZ12" s="38"/>
      <c r="EA12" s="38"/>
      <c r="EB12" s="38"/>
      <c r="EC12" s="38"/>
    </row>
    <row r="13" spans="1:116" s="38" customFormat="1" ht="12.75" outlineLevel="1">
      <c r="A13" s="14"/>
      <c r="B13" s="15"/>
      <c r="C13" s="40"/>
      <c r="D13" s="40"/>
      <c r="E13" s="40"/>
      <c r="F13" s="63"/>
      <c r="G13" s="40"/>
      <c r="H13" s="40"/>
      <c r="I13" s="40"/>
      <c r="J13" s="63"/>
      <c r="K13" s="40"/>
      <c r="L13" s="40"/>
      <c r="M13" s="40"/>
      <c r="N13" s="63"/>
      <c r="O13" s="40"/>
      <c r="P13" s="40"/>
      <c r="Q13" s="40"/>
      <c r="R13" s="63"/>
      <c r="S13" s="63"/>
      <c r="T13" s="39"/>
      <c r="U13" s="20"/>
      <c r="V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75"/>
      <c r="DE13" s="63"/>
      <c r="DG13" s="40"/>
      <c r="DH13" s="40"/>
      <c r="DI13" s="40"/>
      <c r="DJ13" s="40"/>
      <c r="DK13" s="40"/>
      <c r="DL13" s="40"/>
    </row>
    <row r="14" spans="1:133" s="4" customFormat="1" ht="12.75">
      <c r="A14" s="21"/>
      <c r="B14" s="48" t="s">
        <v>8</v>
      </c>
      <c r="C14" s="40">
        <f>+CX14</f>
        <v>246.35141792024157</v>
      </c>
      <c r="D14" s="40">
        <f>+CY14</f>
        <v>232.73876396775893</v>
      </c>
      <c r="E14" s="40">
        <f>+CZ14</f>
        <v>328.33973844411327</v>
      </c>
      <c r="F14" s="40">
        <f>+SUM(C14:E14)</f>
        <v>807.4299203321139</v>
      </c>
      <c r="G14" s="40">
        <f>+DB14</f>
        <v>310.9236346758367</v>
      </c>
      <c r="H14" s="40">
        <f>+DC14</f>
        <v>340.613533158765</v>
      </c>
      <c r="I14" s="40">
        <f>+DD14</f>
        <v>340.82099826209486</v>
      </c>
      <c r="J14" s="40">
        <f>+SUM(G14:I14)</f>
        <v>992.3581660966966</v>
      </c>
      <c r="K14" s="40">
        <f>+CH14</f>
        <v>257.9369341364822</v>
      </c>
      <c r="L14" s="40">
        <f>+CI14</f>
        <v>244.537626582147</v>
      </c>
      <c r="M14" s="40">
        <f>+CJ14</f>
        <v>269.08285555647626</v>
      </c>
      <c r="N14" s="40">
        <f>+SUM(K14:M14)</f>
        <v>771.5574162751054</v>
      </c>
      <c r="O14" s="40">
        <f>+CL14</f>
        <v>258.6763999558456</v>
      </c>
      <c r="P14" s="40">
        <f>+CM14</f>
        <v>293.9349604169418</v>
      </c>
      <c r="Q14" s="40">
        <f>+CN14</f>
        <v>296.9191214389739</v>
      </c>
      <c r="R14" s="40">
        <f>+SUM(O14:Q14)</f>
        <v>849.5304818117613</v>
      </c>
      <c r="S14" s="40">
        <f>+J14-R14</f>
        <v>142.82768428493523</v>
      </c>
      <c r="T14" s="39">
        <f>+(S14/R14)</f>
        <v>0.16812543792464288</v>
      </c>
      <c r="U14" s="20"/>
      <c r="V14" s="16">
        <v>310.161869796142</v>
      </c>
      <c r="W14" s="16">
        <v>272.131975132807</v>
      </c>
      <c r="X14" s="16">
        <v>306.770839590832</v>
      </c>
      <c r="Y14" s="40">
        <f>+SUM(V14:X14)</f>
        <v>889.064684519781</v>
      </c>
      <c r="Z14" s="16">
        <v>300.906638601786</v>
      </c>
      <c r="AA14" s="16">
        <v>322.030847618568</v>
      </c>
      <c r="AB14" s="16">
        <v>320.461669199787</v>
      </c>
      <c r="AC14" s="40">
        <f>+SUM(Z14:AB14)</f>
        <v>943.399155420141</v>
      </c>
      <c r="AD14" s="16">
        <v>319.978423851174</v>
      </c>
      <c r="AE14" s="16">
        <v>313.178318314459</v>
      </c>
      <c r="AF14" s="16">
        <v>300.656228003859</v>
      </c>
      <c r="AG14" s="40">
        <f>+SUM(AD14:AF14)</f>
        <v>933.812970169492</v>
      </c>
      <c r="AH14" s="16">
        <v>303.791262709414</v>
      </c>
      <c r="AI14" s="16">
        <v>274.721163761305</v>
      </c>
      <c r="AJ14" s="16">
        <v>280.516011528047</v>
      </c>
      <c r="AK14" s="40">
        <f>+SUM(AH14:AJ14)</f>
        <v>859.028437998766</v>
      </c>
      <c r="AL14" s="16">
        <v>210.170439706754</v>
      </c>
      <c r="AM14" s="16">
        <v>198.42592843990028</v>
      </c>
      <c r="AN14" s="16">
        <v>246.370713235919</v>
      </c>
      <c r="AO14" s="40">
        <f>+SUM(AL14:AN14)</f>
        <v>654.9670813825733</v>
      </c>
      <c r="AP14" s="16">
        <v>242.162357150865</v>
      </c>
      <c r="AQ14" s="16">
        <v>247.357244012583</v>
      </c>
      <c r="AR14" s="16">
        <v>306.858187255943</v>
      </c>
      <c r="AS14" s="40">
        <f>+SUM(AP14:AR14)</f>
        <v>796.377788419391</v>
      </c>
      <c r="AT14" s="16">
        <v>309.19913153539216</v>
      </c>
      <c r="AU14" s="16">
        <v>315.004586702466</v>
      </c>
      <c r="AV14" s="16">
        <v>319.691643123676</v>
      </c>
      <c r="AW14" s="40">
        <f>+SUM(AT14:AV14)</f>
        <v>943.895361361534</v>
      </c>
      <c r="AX14" s="16">
        <v>333.491583731531</v>
      </c>
      <c r="AY14" s="16">
        <v>281.664339924253</v>
      </c>
      <c r="AZ14" s="16">
        <v>275.727564597817</v>
      </c>
      <c r="BA14" s="40">
        <f>+SUM(AX14:AZ14)</f>
        <v>890.883488253601</v>
      </c>
      <c r="BB14" s="30">
        <v>268.813065145338</v>
      </c>
      <c r="BC14" s="30">
        <v>266.573867516104</v>
      </c>
      <c r="BD14" s="40">
        <v>321.971547717436</v>
      </c>
      <c r="BE14" s="40">
        <f>+SUM(BB14:BD14)</f>
        <v>857.358480378878</v>
      </c>
      <c r="BF14" s="40">
        <v>318.887571980544</v>
      </c>
      <c r="BG14" s="40">
        <v>343.670535175168</v>
      </c>
      <c r="BH14" s="40">
        <v>340.191524760819</v>
      </c>
      <c r="BI14" s="40">
        <f>+SUM(BF14:BH14)</f>
        <v>1002.749631916531</v>
      </c>
      <c r="BJ14" s="40">
        <v>350.96771287374</v>
      </c>
      <c r="BK14" s="40">
        <v>267.563680318317</v>
      </c>
      <c r="BL14" s="40">
        <v>323.693801988703</v>
      </c>
      <c r="BM14" s="40">
        <f>+SUM(BJ14:BL14)</f>
        <v>942.22519518076</v>
      </c>
      <c r="BN14" s="40">
        <v>280.503567910283</v>
      </c>
      <c r="BO14" s="40">
        <v>246.561221541935</v>
      </c>
      <c r="BP14" s="40">
        <v>240.546208470364</v>
      </c>
      <c r="BQ14" s="40">
        <f>+SUM(BN14:BP14)</f>
        <v>767.610997922582</v>
      </c>
      <c r="BR14" s="40">
        <v>116.274439691858</v>
      </c>
      <c r="BS14" s="40">
        <v>104.99134699289742</v>
      </c>
      <c r="BT14" s="40">
        <v>153.17316109797113</v>
      </c>
      <c r="BU14" s="40">
        <f>+SUM(BR14:BT14)</f>
        <v>374.4389477827266</v>
      </c>
      <c r="BV14" s="40">
        <v>188.89892426032966</v>
      </c>
      <c r="BW14" s="40">
        <v>290.710566532007</v>
      </c>
      <c r="BX14" s="40">
        <v>261.78385528631156</v>
      </c>
      <c r="BY14" s="40">
        <f>+SUM(BV14:BX14)</f>
        <v>741.3933460786483</v>
      </c>
      <c r="BZ14" s="40">
        <v>292.7816977765846</v>
      </c>
      <c r="CA14" s="40">
        <v>288.92323865460514</v>
      </c>
      <c r="CB14" s="40">
        <v>283.07135059809036</v>
      </c>
      <c r="CC14" s="40">
        <f>+SUM(BZ14:CB14)</f>
        <v>864.7762870292801</v>
      </c>
      <c r="CD14" s="40">
        <v>292.39190356789675</v>
      </c>
      <c r="CE14" s="40">
        <v>264.1869587828433</v>
      </c>
      <c r="CF14" s="40">
        <v>233.46640705134675</v>
      </c>
      <c r="CG14" s="40">
        <f>+SUM(CD14:CF14)</f>
        <v>790.0452694020869</v>
      </c>
      <c r="CH14" s="40">
        <v>257.9369341364822</v>
      </c>
      <c r="CI14" s="40">
        <v>244.537626582147</v>
      </c>
      <c r="CJ14" s="40">
        <v>269.08285555647626</v>
      </c>
      <c r="CK14" s="40">
        <f>+SUM(CH14:CJ14)</f>
        <v>771.5574162751054</v>
      </c>
      <c r="CL14" s="40">
        <v>258.6763999558456</v>
      </c>
      <c r="CM14" s="40">
        <v>293.9349604169418</v>
      </c>
      <c r="CN14" s="40">
        <v>296.9191214389739</v>
      </c>
      <c r="CO14" s="40">
        <f>+SUM(CL14:CN14)</f>
        <v>849.5304818117613</v>
      </c>
      <c r="CP14" s="40">
        <v>328.4468672088353</v>
      </c>
      <c r="CQ14" s="40">
        <v>315.28729016180324</v>
      </c>
      <c r="CR14" s="40">
        <v>317.24817036697874</v>
      </c>
      <c r="CS14" s="40">
        <f>+SUM(CP14:CR14)</f>
        <v>960.9823277376172</v>
      </c>
      <c r="CT14" s="40">
        <v>311.76161138957997</v>
      </c>
      <c r="CU14" s="40">
        <v>290.65962269996567</v>
      </c>
      <c r="CV14" s="40">
        <v>286.95525207917643</v>
      </c>
      <c r="CW14" s="40">
        <f>+SUM(CT14:CV14)</f>
        <v>889.3764861687221</v>
      </c>
      <c r="CX14" s="40">
        <v>246.35141792024157</v>
      </c>
      <c r="CY14" s="40">
        <v>232.73876396775893</v>
      </c>
      <c r="CZ14" s="40">
        <v>328.33973844411327</v>
      </c>
      <c r="DA14" s="40">
        <f>+SUM(CX14:CZ14)</f>
        <v>807.4299203321139</v>
      </c>
      <c r="DB14" s="40">
        <v>310.9236346758367</v>
      </c>
      <c r="DC14" s="40">
        <v>340.613533158765</v>
      </c>
      <c r="DD14" s="40">
        <v>340.82099826209486</v>
      </c>
      <c r="DE14" s="40">
        <f>+SUM(DB14:DD14)</f>
        <v>992.3581660966966</v>
      </c>
      <c r="DF14" s="71"/>
      <c r="DG14" s="16">
        <f>+SUM(V14:AJ14)</f>
        <v>6391.582058217595</v>
      </c>
      <c r="DH14" s="16">
        <f>+SUM(AL14:AZ14)</f>
        <v>5681.363950580598</v>
      </c>
      <c r="DI14" s="33">
        <f>+SUM(BB14:BP14)</f>
        <v>6372.27761287492</v>
      </c>
      <c r="DJ14" s="40">
        <f>+SUM(BR14:CF14)</f>
        <v>4751.262431183396</v>
      </c>
      <c r="DK14" s="40">
        <f>+SUM(CH14:CV14)</f>
        <v>6053.516937817691</v>
      </c>
      <c r="DL14" s="40">
        <f>+CX14+CY14+CZ14+DB14+DC14+DD14</f>
        <v>1799.7880864288104</v>
      </c>
      <c r="DM14" s="38"/>
      <c r="DN14" s="38"/>
      <c r="DO14" s="38"/>
      <c r="DP14" s="38"/>
      <c r="DQ14" s="38"/>
      <c r="DR14" s="38"/>
      <c r="DS14" s="38"/>
      <c r="DT14" s="38"/>
      <c r="DU14" s="38"/>
      <c r="DV14" s="38"/>
      <c r="DW14" s="38"/>
      <c r="DX14" s="38"/>
      <c r="DY14" s="38"/>
      <c r="DZ14" s="38"/>
      <c r="EA14" s="38"/>
      <c r="EB14" s="38"/>
      <c r="EC14" s="38"/>
    </row>
    <row r="15" spans="1:116" s="38" customFormat="1" ht="12.75" outlineLevel="1">
      <c r="A15" s="21"/>
      <c r="B15" s="15"/>
      <c r="C15" s="40"/>
      <c r="D15" s="40"/>
      <c r="E15" s="40"/>
      <c r="F15" s="40"/>
      <c r="G15" s="40"/>
      <c r="H15" s="40"/>
      <c r="I15" s="40"/>
      <c r="J15" s="40"/>
      <c r="K15" s="40"/>
      <c r="L15" s="40"/>
      <c r="M15" s="40"/>
      <c r="N15" s="40"/>
      <c r="O15" s="40"/>
      <c r="P15" s="40"/>
      <c r="Q15" s="40"/>
      <c r="R15" s="40"/>
      <c r="S15" s="40"/>
      <c r="T15" s="39"/>
      <c r="U15" s="2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c r="BH15" s="40"/>
      <c r="BI15" s="40"/>
      <c r="BJ15" s="40"/>
      <c r="BK15" s="40"/>
      <c r="BL15" s="40"/>
      <c r="BM15" s="40"/>
      <c r="BN15" s="40"/>
      <c r="BO15" s="40"/>
      <c r="BP15" s="40"/>
      <c r="BQ15" s="40"/>
      <c r="BR15" s="40"/>
      <c r="BS15" s="40"/>
      <c r="BT15" s="40"/>
      <c r="BU15" s="40"/>
      <c r="BV15" s="40"/>
      <c r="BW15" s="40"/>
      <c r="BX15" s="40"/>
      <c r="BY15" s="40"/>
      <c r="BZ15" s="40"/>
      <c r="CA15" s="40"/>
      <c r="CB15" s="40"/>
      <c r="CC15" s="40"/>
      <c r="CD15" s="40"/>
      <c r="CE15" s="40"/>
      <c r="CF15" s="40"/>
      <c r="CG15" s="40"/>
      <c r="CH15" s="40"/>
      <c r="CI15" s="40"/>
      <c r="CJ15" s="40"/>
      <c r="CK15" s="40"/>
      <c r="CL15" s="40"/>
      <c r="CM15" s="40"/>
      <c r="CN15" s="40"/>
      <c r="CO15" s="40"/>
      <c r="CP15" s="40"/>
      <c r="CQ15" s="40"/>
      <c r="CR15" s="40"/>
      <c r="CS15" s="40"/>
      <c r="CT15" s="40"/>
      <c r="CU15" s="40"/>
      <c r="CV15" s="40"/>
      <c r="CW15" s="40"/>
      <c r="CX15" s="40"/>
      <c r="CY15" s="40"/>
      <c r="CZ15" s="40"/>
      <c r="DA15" s="40"/>
      <c r="DB15" s="40"/>
      <c r="DC15" s="40"/>
      <c r="DD15" s="40"/>
      <c r="DE15" s="40"/>
      <c r="DF15" s="71"/>
      <c r="DG15" s="40"/>
      <c r="DH15" s="40"/>
      <c r="DI15" s="40"/>
      <c r="DJ15" s="40"/>
      <c r="DK15" s="40"/>
      <c r="DL15" s="40"/>
    </row>
    <row r="16" spans="1:133" s="4" customFormat="1" ht="12.75">
      <c r="A16" s="21"/>
      <c r="B16" s="48" t="s">
        <v>9</v>
      </c>
      <c r="C16" s="40">
        <f aca="true" t="shared" si="6" ref="C16:N16">+(C18/C14)*100</f>
        <v>12.008402162637417</v>
      </c>
      <c r="D16" s="40">
        <f t="shared" si="6"/>
        <v>11.693478376307489</v>
      </c>
      <c r="E16" s="40">
        <f t="shared" si="6"/>
        <v>11.90693633089737</v>
      </c>
      <c r="F16" s="31">
        <f t="shared" si="6"/>
        <v>11.87636564188876</v>
      </c>
      <c r="G16" s="40">
        <f>+(G18/G14)*100</f>
        <v>11.380057905826375</v>
      </c>
      <c r="H16" s="40">
        <f>+(H18/H14)*100</f>
        <v>11.377289675969545</v>
      </c>
      <c r="I16" s="40">
        <f>+(I18/I14)*100</f>
        <v>11.376627653451726</v>
      </c>
      <c r="J16" s="31">
        <f>+(J18/J14)*100</f>
        <v>11.37792964340772</v>
      </c>
      <c r="K16" s="40">
        <f t="shared" si="6"/>
        <v>10.906382829616328</v>
      </c>
      <c r="L16" s="40">
        <f t="shared" si="6"/>
        <v>10.710372782599025</v>
      </c>
      <c r="M16" s="40">
        <f t="shared" si="6"/>
        <v>10.982041107723168</v>
      </c>
      <c r="N16" s="31">
        <f t="shared" si="6"/>
        <v>10.870645390531744</v>
      </c>
      <c r="O16" s="40">
        <f>+(O18/O14)*100</f>
        <v>10.720549237253483</v>
      </c>
      <c r="P16" s="40">
        <f>+(P18/P14)*100</f>
        <v>11.032735097384375</v>
      </c>
      <c r="Q16" s="40">
        <f>+(Q18/Q14)*100</f>
        <v>11.36816793877831</v>
      </c>
      <c r="R16" s="31">
        <f>+(R18/R14)*100</f>
        <v>11.054913595456044</v>
      </c>
      <c r="S16" s="31">
        <f>+J16-R16</f>
        <v>0.3230160479516755</v>
      </c>
      <c r="T16" s="39">
        <f>+(S16/R16)</f>
        <v>0.029219228640958928</v>
      </c>
      <c r="U16" s="20"/>
      <c r="V16" s="31">
        <f aca="true" t="shared" si="7" ref="V16:CA16">+(V18/V14)*100</f>
        <v>18.016437998753762</v>
      </c>
      <c r="W16" s="31">
        <f t="shared" si="7"/>
        <v>18.220986385101284</v>
      </c>
      <c r="X16" s="31">
        <f t="shared" si="7"/>
        <v>18.286439710032738</v>
      </c>
      <c r="Y16" s="31">
        <f t="shared" si="7"/>
        <v>18.172211600448218</v>
      </c>
      <c r="Z16" s="31">
        <f t="shared" si="7"/>
        <v>18.210415857010343</v>
      </c>
      <c r="AA16" s="31">
        <f t="shared" si="7"/>
        <v>18.13356685972181</v>
      </c>
      <c r="AB16" s="31">
        <f t="shared" si="7"/>
        <v>18.39195559031623</v>
      </c>
      <c r="AC16" s="31">
        <f>+(AC18/AC14)*100</f>
        <v>18.245850251914945</v>
      </c>
      <c r="AD16" s="31">
        <f t="shared" si="7"/>
        <v>18.690716913177134</v>
      </c>
      <c r="AE16" s="31">
        <f t="shared" si="7"/>
        <v>18.14386568798157</v>
      </c>
      <c r="AF16" s="31">
        <f t="shared" si="7"/>
        <v>18.063313745021556</v>
      </c>
      <c r="AG16" s="31">
        <f>+(AG18/AG14)*100</f>
        <v>18.305313595224767</v>
      </c>
      <c r="AH16" s="31">
        <f t="shared" si="7"/>
        <v>17.32064382024007</v>
      </c>
      <c r="AI16" s="31">
        <f t="shared" si="7"/>
        <v>15.900859711689014</v>
      </c>
      <c r="AJ16" s="31">
        <f t="shared" si="7"/>
        <v>14.585804658416986</v>
      </c>
      <c r="AK16" s="31">
        <f>+(AK18/AK14)*100</f>
        <v>15.973527863133732</v>
      </c>
      <c r="AL16" s="31">
        <f t="shared" si="7"/>
        <v>13.262241369820604</v>
      </c>
      <c r="AM16" s="31">
        <f t="shared" si="7"/>
        <v>12.599465705096973</v>
      </c>
      <c r="AN16" s="31">
        <f t="shared" si="7"/>
        <v>13.02327170406816</v>
      </c>
      <c r="AO16" s="31">
        <f>+(AO18/AO14)*100</f>
        <v>12.971559579811482</v>
      </c>
      <c r="AP16" s="31">
        <f t="shared" si="7"/>
        <v>12.77661019469957</v>
      </c>
      <c r="AQ16" s="31">
        <f t="shared" si="7"/>
        <v>13.158644611871534</v>
      </c>
      <c r="AR16" s="31">
        <f t="shared" si="7"/>
        <v>13.833341313149516</v>
      </c>
      <c r="AS16" s="31">
        <f>+(AS18/AS14)*100</f>
        <v>13.302448034558529</v>
      </c>
      <c r="AT16" s="31">
        <f t="shared" si="7"/>
        <v>13.480615789434843</v>
      </c>
      <c r="AU16" s="31">
        <f t="shared" si="7"/>
        <v>12.387645224782247</v>
      </c>
      <c r="AV16" s="31">
        <f t="shared" si="7"/>
        <v>11.620128074256476</v>
      </c>
      <c r="AW16" s="31">
        <f>+(AW18/AW14)*100</f>
        <v>12.485724666844138</v>
      </c>
      <c r="AX16" s="31">
        <f t="shared" si="7"/>
        <v>11.652481092436417</v>
      </c>
      <c r="AY16" s="31">
        <f t="shared" si="7"/>
        <v>11.772633467139453</v>
      </c>
      <c r="AZ16" s="31">
        <f t="shared" si="7"/>
        <v>11.378053581731166</v>
      </c>
      <c r="BA16" s="31">
        <f>+(BA18/BA14)*100</f>
        <v>11.605533775053392</v>
      </c>
      <c r="BB16" s="31">
        <f t="shared" si="7"/>
        <v>10.40426850581669</v>
      </c>
      <c r="BC16" s="31">
        <f t="shared" si="7"/>
        <v>9.865118541591823</v>
      </c>
      <c r="BD16" s="31">
        <f t="shared" si="7"/>
        <v>9.493024748104014</v>
      </c>
      <c r="BE16" s="31">
        <f>+(BE18/BE14)*100</f>
        <v>9.89442593219448</v>
      </c>
      <c r="BF16" s="31">
        <f t="shared" si="7"/>
        <v>9.95181268428389</v>
      </c>
      <c r="BG16" s="31">
        <f t="shared" si="7"/>
        <v>10.265324379924628</v>
      </c>
      <c r="BH16" s="31">
        <f t="shared" si="7"/>
        <v>10.89579681837329</v>
      </c>
      <c r="BI16" s="31">
        <f>+(BI18/BI14)*100</f>
        <v>10.37951678957557</v>
      </c>
      <c r="BJ16" s="31">
        <f t="shared" si="7"/>
        <v>10.747027764072104</v>
      </c>
      <c r="BK16" s="31">
        <f t="shared" si="7"/>
        <v>10.687209464568646</v>
      </c>
      <c r="BL16" s="31">
        <f t="shared" si="7"/>
        <v>9.985151054342717</v>
      </c>
      <c r="BM16" s="31">
        <f>+(BM18/BM14)*100</f>
        <v>10.468304615372928</v>
      </c>
      <c r="BN16" s="31">
        <f t="shared" si="7"/>
        <v>10.611400706832518</v>
      </c>
      <c r="BO16" s="31">
        <f t="shared" si="7"/>
        <v>11.832222447100078</v>
      </c>
      <c r="BP16" s="31">
        <f t="shared" si="7"/>
        <v>11.334342601707956</v>
      </c>
      <c r="BQ16" s="31">
        <f>+(BQ18/BQ14)*100</f>
        <v>11.230084170992427</v>
      </c>
      <c r="BR16" s="31">
        <f t="shared" si="7"/>
        <v>12.374427605563389</v>
      </c>
      <c r="BS16" s="31">
        <f t="shared" si="7"/>
        <v>12.755718957422799</v>
      </c>
      <c r="BT16" s="31">
        <f t="shared" si="7"/>
        <v>11.39453198174472</v>
      </c>
      <c r="BU16" s="31">
        <f>+(BU18/BU14)*100</f>
        <v>12.080490721407372</v>
      </c>
      <c r="BV16" s="31">
        <f t="shared" si="7"/>
        <v>11.560985315334944</v>
      </c>
      <c r="BW16" s="31">
        <f t="shared" si="7"/>
        <v>11.069554720762401</v>
      </c>
      <c r="BX16" s="31">
        <f t="shared" si="7"/>
        <v>11.121420838700146</v>
      </c>
      <c r="BY16" s="31">
        <f>+(BY18/BY14)*100</f>
        <v>11.213079643853034</v>
      </c>
      <c r="BZ16" s="31">
        <f t="shared" si="7"/>
        <v>10.514812818282532</v>
      </c>
      <c r="CA16" s="31">
        <f t="shared" si="7"/>
        <v>10.605636269421112</v>
      </c>
      <c r="CB16" s="31">
        <f aca="true" t="shared" si="8" ref="CB16:CP16">+(CB18/CB14)*100</f>
        <v>10.58520775007561</v>
      </c>
      <c r="CC16" s="31">
        <f t="shared" si="8"/>
        <v>10.568199797966344</v>
      </c>
      <c r="CD16" s="31">
        <f t="shared" si="8"/>
        <v>10.695091614786614</v>
      </c>
      <c r="CE16" s="31">
        <f t="shared" si="8"/>
        <v>10.764555100404312</v>
      </c>
      <c r="CF16" s="31">
        <f t="shared" si="8"/>
        <v>10.976367192736387</v>
      </c>
      <c r="CG16" s="31">
        <f t="shared" si="8"/>
        <v>10.801439629060031</v>
      </c>
      <c r="CH16" s="31">
        <f t="shared" si="8"/>
        <v>10.906382829616328</v>
      </c>
      <c r="CI16" s="31">
        <f t="shared" si="8"/>
        <v>10.710372782599025</v>
      </c>
      <c r="CJ16" s="31">
        <f t="shared" si="8"/>
        <v>10.982041107723168</v>
      </c>
      <c r="CK16" s="31">
        <f t="shared" si="8"/>
        <v>10.870645390531744</v>
      </c>
      <c r="CL16" s="31">
        <f t="shared" si="8"/>
        <v>10.720549237253483</v>
      </c>
      <c r="CM16" s="31">
        <f t="shared" si="8"/>
        <v>11.032735097384375</v>
      </c>
      <c r="CN16" s="31">
        <f t="shared" si="8"/>
        <v>11.36816793877831</v>
      </c>
      <c r="CO16" s="31">
        <f t="shared" si="8"/>
        <v>11.054913595456044</v>
      </c>
      <c r="CP16" s="31">
        <f t="shared" si="8"/>
        <v>11.553922809256747</v>
      </c>
      <c r="CQ16" s="31">
        <f aca="true" t="shared" si="9" ref="CQ16:CZ16">+(CQ18/CQ14)*100</f>
        <v>11.504897419978438</v>
      </c>
      <c r="CR16" s="31">
        <f t="shared" si="9"/>
        <v>11.903901739356108</v>
      </c>
      <c r="CS16" s="31">
        <f t="shared" si="9"/>
        <v>11.653376347940785</v>
      </c>
      <c r="CT16" s="31">
        <f t="shared" si="9"/>
        <v>11.357664715087369</v>
      </c>
      <c r="CU16" s="31">
        <f t="shared" si="9"/>
        <v>11.704815687352859</v>
      </c>
      <c r="CV16" s="31">
        <f t="shared" si="9"/>
        <v>11.704480004181635</v>
      </c>
      <c r="CW16" s="31">
        <f t="shared" si="9"/>
        <v>11.583017242889133</v>
      </c>
      <c r="CX16" s="31">
        <f t="shared" si="9"/>
        <v>12.008402162637417</v>
      </c>
      <c r="CY16" s="31">
        <f t="shared" si="9"/>
        <v>11.693478376307489</v>
      </c>
      <c r="CZ16" s="31">
        <f t="shared" si="9"/>
        <v>11.90693633089737</v>
      </c>
      <c r="DA16" s="31">
        <f>+(DA18/DA14)*100</f>
        <v>11.87636564188876</v>
      </c>
      <c r="DB16" s="31">
        <f>+(DB18/DB14)*100</f>
        <v>11.380057905826375</v>
      </c>
      <c r="DC16" s="31">
        <f>+(DC18/DC14)*100</f>
        <v>11.377289675969545</v>
      </c>
      <c r="DD16" s="31">
        <f>+(DD18/DD14)*100</f>
        <v>11.376627653451726</v>
      </c>
      <c r="DE16" s="31">
        <f>+(DE18/DE14)*100</f>
        <v>11.37792964340772</v>
      </c>
      <c r="DF16" s="71"/>
      <c r="DG16" s="18">
        <f aca="true" t="shared" si="10" ref="DG16:DL16">+(DG18/DG14)*100</f>
        <v>17.937339260315625</v>
      </c>
      <c r="DH16" s="18">
        <f t="shared" si="10"/>
        <v>12.688687357959214</v>
      </c>
      <c r="DI16" s="31">
        <f t="shared" si="10"/>
        <v>10.37770073699124</v>
      </c>
      <c r="DJ16" s="31">
        <f t="shared" si="10"/>
        <v>11.04660118199094</v>
      </c>
      <c r="DK16" s="31">
        <f t="shared" si="10"/>
        <v>11.275539099227474</v>
      </c>
      <c r="DL16" s="31">
        <f t="shared" si="10"/>
        <v>11.601540490472921</v>
      </c>
      <c r="DM16" s="38"/>
      <c r="DN16" s="38"/>
      <c r="DO16" s="38"/>
      <c r="DP16" s="38"/>
      <c r="DQ16" s="38"/>
      <c r="DR16" s="38"/>
      <c r="DS16" s="38"/>
      <c r="DT16" s="38"/>
      <c r="DU16" s="38"/>
      <c r="DV16" s="38"/>
      <c r="DW16" s="38"/>
      <c r="DX16" s="38"/>
      <c r="DY16" s="38"/>
      <c r="DZ16" s="38"/>
      <c r="EA16" s="38"/>
      <c r="EB16" s="38"/>
      <c r="EC16" s="38"/>
    </row>
    <row r="17" spans="1:116" s="38" customFormat="1" ht="12.75" outlineLevel="1">
      <c r="A17" s="21"/>
      <c r="B17" s="15"/>
      <c r="C17" s="31"/>
      <c r="D17" s="31"/>
      <c r="E17" s="31"/>
      <c r="F17" s="40"/>
      <c r="G17" s="31"/>
      <c r="H17" s="31"/>
      <c r="I17" s="31"/>
      <c r="J17" s="40"/>
      <c r="K17" s="31"/>
      <c r="L17" s="31"/>
      <c r="M17" s="31"/>
      <c r="N17" s="40"/>
      <c r="O17" s="31"/>
      <c r="P17" s="31"/>
      <c r="Q17" s="31"/>
      <c r="R17" s="40"/>
      <c r="S17" s="40"/>
      <c r="T17" s="39"/>
      <c r="U17" s="2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c r="BK17" s="40"/>
      <c r="BL17" s="40"/>
      <c r="BM17" s="40"/>
      <c r="BN17" s="40"/>
      <c r="BO17" s="40"/>
      <c r="BP17" s="40"/>
      <c r="BQ17" s="40"/>
      <c r="BR17" s="40"/>
      <c r="BS17" s="40"/>
      <c r="BT17" s="40"/>
      <c r="BU17" s="40"/>
      <c r="BV17" s="40"/>
      <c r="BW17" s="40"/>
      <c r="BX17" s="40"/>
      <c r="BY17" s="40"/>
      <c r="BZ17" s="40"/>
      <c r="CA17" s="40"/>
      <c r="CB17" s="40"/>
      <c r="CC17" s="40"/>
      <c r="CD17" s="40"/>
      <c r="CE17" s="40"/>
      <c r="CF17" s="40"/>
      <c r="CG17" s="40"/>
      <c r="CH17" s="40"/>
      <c r="CI17" s="40"/>
      <c r="CJ17" s="40"/>
      <c r="CK17" s="40"/>
      <c r="CL17" s="40"/>
      <c r="CM17" s="40"/>
      <c r="CN17" s="40"/>
      <c r="CO17" s="40"/>
      <c r="CP17" s="40"/>
      <c r="CQ17" s="40"/>
      <c r="CR17" s="40"/>
      <c r="CS17" s="40"/>
      <c r="CT17" s="40"/>
      <c r="CU17" s="40"/>
      <c r="CV17" s="40"/>
      <c r="CW17" s="40"/>
      <c r="CX17" s="40"/>
      <c r="CY17" s="40"/>
      <c r="CZ17" s="40"/>
      <c r="DA17" s="40"/>
      <c r="DB17" s="40"/>
      <c r="DC17" s="40"/>
      <c r="DD17" s="40"/>
      <c r="DE17" s="40"/>
      <c r="DF17" s="71"/>
      <c r="DG17" s="31"/>
      <c r="DH17" s="31"/>
      <c r="DI17" s="31"/>
      <c r="DJ17" s="31"/>
      <c r="DK17" s="31"/>
      <c r="DL17" s="31"/>
    </row>
    <row r="18" spans="1:133" s="4" customFormat="1" ht="12.75">
      <c r="A18" s="21"/>
      <c r="B18" s="42" t="s">
        <v>10</v>
      </c>
      <c r="C18" s="40">
        <f>+CX18</f>
        <v>29.582868997222228</v>
      </c>
      <c r="D18" s="40">
        <f>+CY18</f>
        <v>27.215257037855217</v>
      </c>
      <c r="E18" s="40">
        <f>+CZ18</f>
        <v>39.09520360557552</v>
      </c>
      <c r="F18" s="40">
        <f>+SUM(C18:E18)</f>
        <v>95.89332964065296</v>
      </c>
      <c r="G18" s="40">
        <f>+DB18</f>
        <v>35.38328966901027</v>
      </c>
      <c r="H18" s="40">
        <f>+DC18</f>
        <v>38.75258834302727</v>
      </c>
      <c r="I18" s="40">
        <f>+DD18</f>
        <v>38.77393593705571</v>
      </c>
      <c r="J18" s="40">
        <f>+SUM(G18:I18)</f>
        <v>112.90981394909325</v>
      </c>
      <c r="K18" s="40">
        <f>+CH18</f>
        <v>28.131589495900073</v>
      </c>
      <c r="L18" s="40">
        <f>+CI18</f>
        <v>26.190891400667912</v>
      </c>
      <c r="M18" s="40">
        <f>+CJ18</f>
        <v>29.550789811047576</v>
      </c>
      <c r="N18" s="40">
        <f>+SUM(K18:M18)</f>
        <v>83.87327070761556</v>
      </c>
      <c r="O18" s="40">
        <f>+CL18</f>
        <v>27.731530822421178</v>
      </c>
      <c r="P18" s="40">
        <f>+CM18</f>
        <v>32.42906554140281</v>
      </c>
      <c r="Q18" s="40">
        <f>+CN18</f>
        <v>33.75426436752767</v>
      </c>
      <c r="R18" s="40">
        <f>+SUM(O18:Q18)</f>
        <v>93.91486073135165</v>
      </c>
      <c r="S18" s="40">
        <f>+J18-R18</f>
        <v>18.994953217741596</v>
      </c>
      <c r="T18" s="39">
        <f>+(S18/R18)</f>
        <v>0.20225716217668308</v>
      </c>
      <c r="U18" s="20"/>
      <c r="V18" s="16">
        <v>55.8801209675973</v>
      </c>
      <c r="W18" s="16">
        <v>49.58513013845597</v>
      </c>
      <c r="X18" s="16">
        <v>56.09746462973873</v>
      </c>
      <c r="Y18" s="40">
        <f>+SUM(V18:X18)</f>
        <v>161.562715735792</v>
      </c>
      <c r="Z18" s="16">
        <v>54.796350230736444</v>
      </c>
      <c r="AA18" s="16">
        <v>58.395679061841875</v>
      </c>
      <c r="AB18" s="16">
        <v>58.939167883210935</v>
      </c>
      <c r="AC18" s="40">
        <f>+SUM(Z18:AB18)</f>
        <v>172.13119717578925</v>
      </c>
      <c r="AD18" s="16">
        <v>59.806261385268996</v>
      </c>
      <c r="AE18" s="16">
        <v>56.82265343885482</v>
      </c>
      <c r="AF18" s="16">
        <v>54.308477758284404</v>
      </c>
      <c r="AG18" s="40">
        <f>+SUM(AD18:AF18)</f>
        <v>170.93739258240822</v>
      </c>
      <c r="AH18" s="16">
        <v>52.61860257090739</v>
      </c>
      <c r="AI18" s="16">
        <v>43.683026848004545</v>
      </c>
      <c r="AJ18" s="16">
        <v>40.91551747706341</v>
      </c>
      <c r="AK18" s="40">
        <f>+SUM(AH18:AJ18)</f>
        <v>137.21714689597536</v>
      </c>
      <c r="AL18" s="16">
        <v>27.873311001922996</v>
      </c>
      <c r="AM18" s="16">
        <v>25.0006068038055</v>
      </c>
      <c r="AN18" s="16">
        <v>32.08552738396435</v>
      </c>
      <c r="AO18" s="40">
        <f>+SUM(AL18:AN18)</f>
        <v>84.95944518969284</v>
      </c>
      <c r="AP18" s="16">
        <v>30.9401404114622</v>
      </c>
      <c r="AQ18" s="16">
        <v>32.548860661335674</v>
      </c>
      <c r="AR18" s="16">
        <v>42.44874039045806</v>
      </c>
      <c r="AS18" s="40">
        <f>+SUM(AP18:AR18)</f>
        <v>105.93774146325595</v>
      </c>
      <c r="AT18" s="16">
        <v>41.681946946555485</v>
      </c>
      <c r="AU18" s="16">
        <v>39.02165064249308</v>
      </c>
      <c r="AV18" s="16">
        <v>37.1485783736661</v>
      </c>
      <c r="AW18" s="40">
        <f>+SUM(AT18:AV18)</f>
        <v>117.85217596271467</v>
      </c>
      <c r="AX18" s="16">
        <v>38.86004373918342</v>
      </c>
      <c r="AY18" s="16">
        <v>33.15931034692004</v>
      </c>
      <c r="AZ18" s="16">
        <v>31.372430039542028</v>
      </c>
      <c r="BA18" s="40">
        <f>+SUM(AX18:AZ18)</f>
        <v>103.39178412564547</v>
      </c>
      <c r="BB18" s="30">
        <v>27.9680330764369</v>
      </c>
      <c r="BC18" s="30">
        <v>26.297828031369594</v>
      </c>
      <c r="BD18" s="40">
        <v>30.564838706669725</v>
      </c>
      <c r="BE18" s="40">
        <f>+SUM(BB18:BD18)</f>
        <v>84.83069981447622</v>
      </c>
      <c r="BF18" s="40">
        <v>31.7350938369647</v>
      </c>
      <c r="BG18" s="40">
        <v>35.27889523395397</v>
      </c>
      <c r="BH18" s="40">
        <v>37.066577331264895</v>
      </c>
      <c r="BI18" s="40">
        <f>+SUM(BF18:BH18)</f>
        <v>104.08056640218356</v>
      </c>
      <c r="BJ18" s="40">
        <v>37.718597545469706</v>
      </c>
      <c r="BK18" s="40">
        <v>28.59509096672737</v>
      </c>
      <c r="BL18" s="40">
        <v>32.321315082117</v>
      </c>
      <c r="BM18" s="40">
        <f>+SUM(BJ18:BL18)</f>
        <v>98.63500359431407</v>
      </c>
      <c r="BN18" s="40">
        <v>29.7653575879222</v>
      </c>
      <c r="BO18" s="40">
        <v>29.173672201128987</v>
      </c>
      <c r="BP18" s="40">
        <v>27.264331383449697</v>
      </c>
      <c r="BQ18" s="40">
        <f>+SUM(BN18:BP18)</f>
        <v>86.20336117250089</v>
      </c>
      <c r="BR18" s="40">
        <v>14.38829636344343</v>
      </c>
      <c r="BS18" s="40">
        <v>13.392401152026567</v>
      </c>
      <c r="BT18" s="40">
        <v>17.45336482875768</v>
      </c>
      <c r="BU18" s="40">
        <f>+SUM(BR18:BT18)</f>
        <v>45.23406234422768</v>
      </c>
      <c r="BV18" s="40">
        <v>21.83857689456239</v>
      </c>
      <c r="BW18" s="40">
        <v>32.1803652412989</v>
      </c>
      <c r="BX18" s="40">
        <v>29.11408423416449</v>
      </c>
      <c r="BY18" s="40">
        <f>+SUM(BV18:BX18)</f>
        <v>83.13302637002579</v>
      </c>
      <c r="BZ18" s="40">
        <v>30.785447487397544</v>
      </c>
      <c r="CA18" s="40">
        <v>30.64214778953892</v>
      </c>
      <c r="CB18" s="40">
        <v>29.96369054175276</v>
      </c>
      <c r="CC18" s="40">
        <f>+SUM(BZ18:CB18)</f>
        <v>91.39128581868923</v>
      </c>
      <c r="CD18" s="40">
        <v>31.27158196080509</v>
      </c>
      <c r="CE18" s="40">
        <v>28.438550746261598</v>
      </c>
      <c r="CF18" s="40">
        <v>25.626130109644414</v>
      </c>
      <c r="CG18" s="40">
        <f>+SUM(CD18:CF18)</f>
        <v>85.3362628167111</v>
      </c>
      <c r="CH18" s="40">
        <v>28.131589495900073</v>
      </c>
      <c r="CI18" s="40">
        <v>26.190891400667912</v>
      </c>
      <c r="CJ18" s="40">
        <v>29.550789811047576</v>
      </c>
      <c r="CK18" s="40">
        <f>+SUM(CH18:CJ18)</f>
        <v>83.87327070761556</v>
      </c>
      <c r="CL18" s="40">
        <v>27.731530822421178</v>
      </c>
      <c r="CM18" s="40">
        <v>32.42906554140281</v>
      </c>
      <c r="CN18" s="40">
        <v>33.75426436752767</v>
      </c>
      <c r="CO18" s="40">
        <f>+SUM(CL18:CN18)</f>
        <v>93.91486073135165</v>
      </c>
      <c r="CP18" s="40">
        <v>37.94849750673084</v>
      </c>
      <c r="CQ18" s="40">
        <v>36.27347931134523</v>
      </c>
      <c r="CR18" s="40">
        <v>37.76491047039021</v>
      </c>
      <c r="CS18" s="40">
        <f>+SUM(CP18:CR18)</f>
        <v>111.98688728846628</v>
      </c>
      <c r="CT18" s="40">
        <v>35.40883853198213</v>
      </c>
      <c r="CU18" s="40">
        <v>34.02117311458621</v>
      </c>
      <c r="CV18" s="40">
        <v>33.58662010055621</v>
      </c>
      <c r="CW18" s="40">
        <f>+SUM(CT18:CV18)</f>
        <v>103.01663174712456</v>
      </c>
      <c r="CX18" s="40">
        <v>29.582868997222228</v>
      </c>
      <c r="CY18" s="40">
        <v>27.215257037855217</v>
      </c>
      <c r="CZ18" s="40">
        <v>39.09520360557552</v>
      </c>
      <c r="DA18" s="40">
        <f>+SUM(CX18:CZ18)</f>
        <v>95.89332964065296</v>
      </c>
      <c r="DB18" s="40">
        <v>35.38328966901027</v>
      </c>
      <c r="DC18" s="40">
        <v>38.75258834302727</v>
      </c>
      <c r="DD18" s="40">
        <v>38.77393593705571</v>
      </c>
      <c r="DE18" s="40">
        <f>+SUM(DB18:DD18)</f>
        <v>112.90981394909325</v>
      </c>
      <c r="DF18" s="71"/>
      <c r="DG18" s="16">
        <f>+SUM(V18:AJ18)</f>
        <v>1146.479757883954</v>
      </c>
      <c r="DH18" s="16">
        <f>+SUM(AL18:AZ18)</f>
        <v>720.8905093569724</v>
      </c>
      <c r="DI18" s="33">
        <f>+SUM(BB18:BP18)</f>
        <v>661.2959007944485</v>
      </c>
      <c r="DJ18" s="40">
        <f>+SUM(BR18:CF18)</f>
        <v>524.8530118825965</v>
      </c>
      <c r="DK18" s="40">
        <f>+SUM(CH18:CV18)</f>
        <v>682.5666692019914</v>
      </c>
      <c r="DL18" s="40">
        <f>+CX18+CY18+CZ18+DB18+DC18+DD18</f>
        <v>208.8031435897462</v>
      </c>
      <c r="DM18" s="38"/>
      <c r="DN18" s="38"/>
      <c r="DO18" s="38"/>
      <c r="DP18" s="38"/>
      <c r="DQ18" s="38"/>
      <c r="DR18" s="38"/>
      <c r="DS18" s="38"/>
      <c r="DT18" s="38"/>
      <c r="DU18" s="38"/>
      <c r="DV18" s="38"/>
      <c r="DW18" s="38"/>
      <c r="DX18" s="38"/>
      <c r="DY18" s="38"/>
      <c r="DZ18" s="38"/>
      <c r="EA18" s="38"/>
      <c r="EB18" s="38"/>
      <c r="EC18" s="38"/>
    </row>
    <row r="19" spans="1:116" s="38" customFormat="1" ht="12.75" outlineLevel="1">
      <c r="A19" s="21"/>
      <c r="B19" s="15"/>
      <c r="C19" s="40"/>
      <c r="D19" s="40"/>
      <c r="E19" s="40"/>
      <c r="F19" s="40"/>
      <c r="G19" s="40"/>
      <c r="H19" s="40"/>
      <c r="I19" s="40"/>
      <c r="J19" s="40"/>
      <c r="K19" s="40"/>
      <c r="L19" s="40"/>
      <c r="M19" s="40"/>
      <c r="N19" s="40"/>
      <c r="O19" s="40"/>
      <c r="P19" s="40"/>
      <c r="Q19" s="40"/>
      <c r="R19" s="40"/>
      <c r="S19" s="40"/>
      <c r="T19" s="39"/>
      <c r="U19" s="20"/>
      <c r="V19" s="40"/>
      <c r="W19" s="40"/>
      <c r="X19" s="40"/>
      <c r="Y19" s="40"/>
      <c r="Z19" s="40"/>
      <c r="AA19" s="40"/>
      <c r="AB19" s="40"/>
      <c r="AC19" s="40"/>
      <c r="AD19" s="40"/>
      <c r="AE19" s="40"/>
      <c r="AF19" s="40"/>
      <c r="AG19" s="40"/>
      <c r="AH19" s="40"/>
      <c r="AI19" s="40"/>
      <c r="AJ19" s="40"/>
      <c r="AK19" s="40"/>
      <c r="AL19" s="40"/>
      <c r="AM19" s="40"/>
      <c r="AN19" s="40"/>
      <c r="AO19" s="40"/>
      <c r="AP19" s="40"/>
      <c r="AQ19" s="40"/>
      <c r="AR19" s="40"/>
      <c r="AS19" s="40"/>
      <c r="AT19" s="40"/>
      <c r="AU19" s="40"/>
      <c r="AV19" s="40"/>
      <c r="AW19" s="40"/>
      <c r="AX19" s="40"/>
      <c r="AY19" s="40"/>
      <c r="AZ19" s="40"/>
      <c r="BA19" s="40"/>
      <c r="BB19" s="40"/>
      <c r="BC19" s="40"/>
      <c r="BD19" s="40"/>
      <c r="BE19" s="40"/>
      <c r="BF19" s="40"/>
      <c r="BG19" s="40"/>
      <c r="BH19" s="40"/>
      <c r="BI19" s="40"/>
      <c r="BJ19" s="40"/>
      <c r="BK19" s="40"/>
      <c r="BL19" s="40"/>
      <c r="BM19" s="40"/>
      <c r="BN19" s="40"/>
      <c r="BO19" s="40"/>
      <c r="BP19" s="40"/>
      <c r="BQ19" s="40"/>
      <c r="BR19" s="40"/>
      <c r="BS19" s="40"/>
      <c r="BT19" s="40"/>
      <c r="BU19" s="40"/>
      <c r="BV19" s="40"/>
      <c r="BW19" s="40"/>
      <c r="BX19" s="40"/>
      <c r="BY19" s="40"/>
      <c r="BZ19" s="40"/>
      <c r="CA19" s="40"/>
      <c r="CB19" s="40"/>
      <c r="CC19" s="40"/>
      <c r="CD19" s="40"/>
      <c r="CE19" s="40"/>
      <c r="CF19" s="40"/>
      <c r="CG19" s="40"/>
      <c r="CH19" s="40"/>
      <c r="CI19" s="40"/>
      <c r="CJ19" s="40"/>
      <c r="CK19" s="40"/>
      <c r="CL19" s="40"/>
      <c r="CM19" s="40"/>
      <c r="CN19" s="40"/>
      <c r="CO19" s="40"/>
      <c r="CP19" s="40"/>
      <c r="CQ19" s="40"/>
      <c r="CR19" s="40"/>
      <c r="CS19" s="40"/>
      <c r="CT19" s="40"/>
      <c r="CU19" s="40"/>
      <c r="CV19" s="40"/>
      <c r="CW19" s="40"/>
      <c r="CX19" s="40"/>
      <c r="CY19" s="40"/>
      <c r="CZ19" s="40"/>
      <c r="DA19" s="40"/>
      <c r="DB19" s="40"/>
      <c r="DC19" s="40"/>
      <c r="DD19" s="40"/>
      <c r="DE19" s="40"/>
      <c r="DF19" s="71"/>
      <c r="DG19" s="40"/>
      <c r="DH19" s="40"/>
      <c r="DI19" s="40"/>
      <c r="DJ19" s="40"/>
      <c r="DK19" s="40"/>
      <c r="DL19" s="40"/>
    </row>
    <row r="20" spans="1:133" s="4" customFormat="1" ht="12.75">
      <c r="A20" s="21"/>
      <c r="B20" s="42" t="s">
        <v>11</v>
      </c>
      <c r="C20" s="40">
        <f>+CX20</f>
        <v>158.85485934523416</v>
      </c>
      <c r="D20" s="40">
        <f>+CY20</f>
        <v>150.07700757887216</v>
      </c>
      <c r="E20" s="40">
        <f>+CZ20</f>
        <v>101.3792695558868</v>
      </c>
      <c r="F20" s="40">
        <f>+SUM(C20:E20)</f>
        <v>410.31113647999314</v>
      </c>
      <c r="G20" s="40">
        <f>+DB20</f>
        <v>109.03795616041411</v>
      </c>
      <c r="H20" s="40">
        <f>+DC20</f>
        <v>119.8989608412352</v>
      </c>
      <c r="I20" s="40">
        <f>+DD20</f>
        <v>127.61136073790507</v>
      </c>
      <c r="J20" s="40">
        <f>+SUM(G20:I20)</f>
        <v>356.54827773955435</v>
      </c>
      <c r="K20" s="40">
        <f>+CH20</f>
        <v>133.2737694355637</v>
      </c>
      <c r="L20" s="40">
        <f>+CI20</f>
        <v>98.65702501044916</v>
      </c>
      <c r="M20" s="40">
        <f>+CJ20</f>
        <v>134.91881465885692</v>
      </c>
      <c r="N20" s="40">
        <f>+SUM(K20:M20)</f>
        <v>366.8496091048698</v>
      </c>
      <c r="O20" s="40">
        <f>+CL20</f>
        <v>156.54981443994043</v>
      </c>
      <c r="P20" s="40">
        <f>+CM20</f>
        <v>137.00970938988547</v>
      </c>
      <c r="Q20" s="40">
        <f>+CN20</f>
        <v>143.88750149998836</v>
      </c>
      <c r="R20" s="40">
        <f>+SUM(O20:Q20)</f>
        <v>437.4470253298143</v>
      </c>
      <c r="S20" s="40">
        <f>+J20-R20</f>
        <v>-80.89874759025997</v>
      </c>
      <c r="T20" s="39">
        <f>+(S20/R20)</f>
        <v>-0.18493381576721468</v>
      </c>
      <c r="U20" s="20"/>
      <c r="V20" s="16">
        <v>45.2515672338579</v>
      </c>
      <c r="W20" s="16">
        <v>54.0089091971923</v>
      </c>
      <c r="X20" s="16">
        <v>66.5491813601084</v>
      </c>
      <c r="Y20" s="40">
        <f>+SUM(V20:X20)</f>
        <v>165.8096577911586</v>
      </c>
      <c r="Z20" s="16">
        <v>69.2635057535051</v>
      </c>
      <c r="AA20" s="16">
        <v>64.4660526327943</v>
      </c>
      <c r="AB20" s="16">
        <v>70.8662311896006</v>
      </c>
      <c r="AC20" s="40">
        <f>+SUM(Z20:AB20)</f>
        <v>204.5957895759</v>
      </c>
      <c r="AD20" s="16">
        <v>82.4302597550622</v>
      </c>
      <c r="AE20" s="16">
        <v>78.383720186509</v>
      </c>
      <c r="AF20" s="16">
        <v>76.6916086368361</v>
      </c>
      <c r="AG20" s="40">
        <f>+SUM(AD20:AF20)</f>
        <v>237.50558857840727</v>
      </c>
      <c r="AH20" s="16">
        <v>101.988032374281</v>
      </c>
      <c r="AI20" s="16">
        <v>93.1686298774853</v>
      </c>
      <c r="AJ20" s="16">
        <v>86.1522733736588</v>
      </c>
      <c r="AK20" s="40">
        <f>+SUM(AH20:AJ20)</f>
        <v>281.3089356254251</v>
      </c>
      <c r="AL20" s="16">
        <v>147.715540564584</v>
      </c>
      <c r="AM20" s="16">
        <v>132.8124500009591</v>
      </c>
      <c r="AN20" s="16">
        <v>129.493195993151</v>
      </c>
      <c r="AO20" s="40">
        <f>+SUM(AL20:AN20)</f>
        <v>410.02118655869407</v>
      </c>
      <c r="AP20" s="16">
        <v>129.25024675987</v>
      </c>
      <c r="AQ20" s="16">
        <v>145.567427449183</v>
      </c>
      <c r="AR20" s="16">
        <v>96.9016734018605</v>
      </c>
      <c r="AS20" s="40">
        <f>+SUM(AP20:AR20)</f>
        <v>371.7193476109135</v>
      </c>
      <c r="AT20" s="16">
        <v>114.35371488099997</v>
      </c>
      <c r="AU20" s="16">
        <v>107.160257552092</v>
      </c>
      <c r="AV20" s="16">
        <v>94.2801713155914</v>
      </c>
      <c r="AW20" s="40">
        <f>+SUM(AT20:AV20)</f>
        <v>315.7941437486834</v>
      </c>
      <c r="AX20" s="16">
        <v>96.5484331320019</v>
      </c>
      <c r="AY20" s="16">
        <v>97.3924155440884</v>
      </c>
      <c r="AZ20" s="16">
        <v>113.590887625892</v>
      </c>
      <c r="BA20" s="40">
        <f>+SUM(AX20:AZ20)</f>
        <v>307.5317363019823</v>
      </c>
      <c r="BB20" s="30">
        <v>108.319874392579</v>
      </c>
      <c r="BC20" s="30">
        <v>99.7205340944261</v>
      </c>
      <c r="BD20" s="40">
        <v>74.5076338720399</v>
      </c>
      <c r="BE20" s="40">
        <f>+SUM(BB20:BD20)</f>
        <v>282.548042359045</v>
      </c>
      <c r="BF20" s="40">
        <v>80.4021666612457</v>
      </c>
      <c r="BG20" s="40">
        <v>95.4110368063484</v>
      </c>
      <c r="BH20" s="40">
        <v>90.6872175486242</v>
      </c>
      <c r="BI20" s="40">
        <f>+SUM(BF20:BH20)</f>
        <v>266.5004210162183</v>
      </c>
      <c r="BJ20" s="40">
        <v>92.0505414143551</v>
      </c>
      <c r="BK20" s="40">
        <v>172.778897021121</v>
      </c>
      <c r="BL20" s="40">
        <v>116.669975932086</v>
      </c>
      <c r="BM20" s="40">
        <f>+SUM(BJ20:BL20)</f>
        <v>381.4994143675621</v>
      </c>
      <c r="BN20" s="40">
        <v>153.244585199517</v>
      </c>
      <c r="BO20" s="40">
        <v>154.69127177522</v>
      </c>
      <c r="BP20" s="40">
        <v>166.432439456423</v>
      </c>
      <c r="BQ20" s="40">
        <f>+SUM(BN20:BP20)</f>
        <v>474.36829643116005</v>
      </c>
      <c r="BR20" s="40">
        <v>256.590420193073</v>
      </c>
      <c r="BS20" s="40">
        <v>249.08891561766796</v>
      </c>
      <c r="BT20" s="40">
        <v>245.40410407951595</v>
      </c>
      <c r="BU20" s="40">
        <f>+SUM(BR20:BT20)</f>
        <v>751.0834398902568</v>
      </c>
      <c r="BV20" s="40">
        <v>196.1585575174278</v>
      </c>
      <c r="BW20" s="40">
        <v>135.591855786348</v>
      </c>
      <c r="BX20" s="40">
        <v>172.0007506958446</v>
      </c>
      <c r="BY20" s="40">
        <f>+SUM(BV20:BX20)</f>
        <v>503.75116399962036</v>
      </c>
      <c r="BZ20" s="40">
        <v>161.6406683875973</v>
      </c>
      <c r="CA20" s="40">
        <v>182.89680081017912</v>
      </c>
      <c r="CB20" s="40">
        <v>157.94619789552988</v>
      </c>
      <c r="CC20" s="40">
        <f>+SUM(BZ20:CB20)</f>
        <v>502.4836670933063</v>
      </c>
      <c r="CD20" s="40">
        <v>157.13211212285407</v>
      </c>
      <c r="CE20" s="40">
        <v>145.28887363198038</v>
      </c>
      <c r="CF20" s="40">
        <v>176.11482435747772</v>
      </c>
      <c r="CG20" s="40">
        <f>+SUM(CD20:CF20)</f>
        <v>478.5358101123121</v>
      </c>
      <c r="CH20" s="40">
        <v>133.2737694355637</v>
      </c>
      <c r="CI20" s="40">
        <v>98.65702501044916</v>
      </c>
      <c r="CJ20" s="40">
        <v>134.91881465885692</v>
      </c>
      <c r="CK20" s="40">
        <f>+SUM(CH20:CJ20)</f>
        <v>366.8496091048698</v>
      </c>
      <c r="CL20" s="40">
        <v>156.54981443994043</v>
      </c>
      <c r="CM20" s="40">
        <v>137.00970938988547</v>
      </c>
      <c r="CN20" s="40">
        <v>143.88750149998836</v>
      </c>
      <c r="CO20" s="40">
        <f>+SUM(CL20:CN20)</f>
        <v>437.4470253298143</v>
      </c>
      <c r="CP20" s="40">
        <v>132.80642979116476</v>
      </c>
      <c r="CQ20" s="40">
        <v>144.7027448381968</v>
      </c>
      <c r="CR20" s="40">
        <v>108.21885937239699</v>
      </c>
      <c r="CS20" s="40">
        <f>+SUM(CP20:CR20)</f>
        <v>385.72803400175854</v>
      </c>
      <c r="CT20" s="40">
        <v>128.62715294375352</v>
      </c>
      <c r="CU20" s="40">
        <v>132.1951752164153</v>
      </c>
      <c r="CV20" s="40">
        <v>133.43895292082348</v>
      </c>
      <c r="CW20" s="40">
        <f>+SUM(CT20:CV20)</f>
        <v>394.26128108099226</v>
      </c>
      <c r="CX20" s="40">
        <v>158.85485934523416</v>
      </c>
      <c r="CY20" s="40">
        <v>150.07700757887216</v>
      </c>
      <c r="CZ20" s="40">
        <v>101.3792695558868</v>
      </c>
      <c r="DA20" s="40">
        <f>+SUM(CX20:CZ20)</f>
        <v>410.31113647999314</v>
      </c>
      <c r="DB20" s="40">
        <v>109.03795616041411</v>
      </c>
      <c r="DC20" s="40">
        <v>119.8989608412352</v>
      </c>
      <c r="DD20" s="40">
        <v>127.61136073790507</v>
      </c>
      <c r="DE20" s="40">
        <f>+SUM(DB20:DD20)</f>
        <v>356.54827773955435</v>
      </c>
      <c r="DF20" s="71"/>
      <c r="DG20" s="16">
        <f>+SUM(V20:AJ20)</f>
        <v>1497.1310075163567</v>
      </c>
      <c r="DH20" s="16">
        <f>+SUM(AL20:AZ20)</f>
        <v>2502.6010921385637</v>
      </c>
      <c r="DI20" s="33">
        <f>+SUM(BB20:BP20)</f>
        <v>2335.4640519168106</v>
      </c>
      <c r="DJ20" s="40">
        <f>+SUM(BR20:CF20)</f>
        <v>3993.1723520786795</v>
      </c>
      <c r="DK20" s="40">
        <f>+SUM(CH20:CV20)</f>
        <v>2774.3106179538777</v>
      </c>
      <c r="DL20" s="40">
        <f>+CX20+CY20+CZ20+DB20+DC20+DD20</f>
        <v>766.8594142195475</v>
      </c>
      <c r="DM20" s="38"/>
      <c r="DN20" s="38"/>
      <c r="DO20" s="38"/>
      <c r="DP20" s="38"/>
      <c r="DQ20" s="38"/>
      <c r="DR20" s="38"/>
      <c r="DS20" s="38"/>
      <c r="DT20" s="38"/>
      <c r="DU20" s="38"/>
      <c r="DV20" s="38"/>
      <c r="DW20" s="38"/>
      <c r="DX20" s="38"/>
      <c r="DY20" s="38"/>
      <c r="DZ20" s="38"/>
      <c r="EA20" s="38"/>
      <c r="EB20" s="38"/>
      <c r="EC20" s="38"/>
    </row>
    <row r="21" spans="1:116" s="38" customFormat="1" ht="12.75" outlineLevel="1">
      <c r="A21" s="21"/>
      <c r="B21" s="15"/>
      <c r="C21" s="40"/>
      <c r="D21" s="40"/>
      <c r="E21" s="40"/>
      <c r="F21" s="40"/>
      <c r="G21" s="40"/>
      <c r="H21" s="40"/>
      <c r="I21" s="40"/>
      <c r="J21" s="40"/>
      <c r="K21" s="40"/>
      <c r="L21" s="40"/>
      <c r="M21" s="40"/>
      <c r="N21" s="40"/>
      <c r="O21" s="40"/>
      <c r="P21" s="40"/>
      <c r="Q21" s="40"/>
      <c r="R21" s="40"/>
      <c r="S21" s="40"/>
      <c r="T21" s="39"/>
      <c r="U21" s="20"/>
      <c r="V21" s="40"/>
      <c r="W21" s="40"/>
      <c r="X21" s="40"/>
      <c r="Y21" s="40"/>
      <c r="Z21" s="40"/>
      <c r="AA21" s="40"/>
      <c r="AB21" s="40"/>
      <c r="AC21" s="40"/>
      <c r="AD21" s="40"/>
      <c r="AE21" s="40"/>
      <c r="AF21" s="40"/>
      <c r="AG21" s="40"/>
      <c r="AH21" s="40"/>
      <c r="AI21" s="40"/>
      <c r="AJ21" s="40"/>
      <c r="AK21" s="40"/>
      <c r="AL21" s="40"/>
      <c r="AM21" s="40"/>
      <c r="AN21" s="40"/>
      <c r="AO21" s="40"/>
      <c r="AP21" s="40"/>
      <c r="AQ21" s="40"/>
      <c r="AR21" s="40"/>
      <c r="AS21" s="40"/>
      <c r="AT21" s="40"/>
      <c r="AU21" s="40"/>
      <c r="AV21" s="40"/>
      <c r="AW21" s="40"/>
      <c r="AX21" s="40"/>
      <c r="AY21" s="40"/>
      <c r="AZ21" s="40"/>
      <c r="BA21" s="40"/>
      <c r="BB21" s="40"/>
      <c r="BC21" s="40"/>
      <c r="BD21" s="40"/>
      <c r="BE21" s="40"/>
      <c r="BF21" s="40"/>
      <c r="BG21" s="40"/>
      <c r="BH21" s="40"/>
      <c r="BI21" s="40"/>
      <c r="BJ21" s="40"/>
      <c r="BK21" s="40"/>
      <c r="BL21" s="40"/>
      <c r="BM21" s="40"/>
      <c r="BN21" s="40"/>
      <c r="BO21" s="40"/>
      <c r="BP21" s="40"/>
      <c r="BQ21" s="40"/>
      <c r="BR21" s="40"/>
      <c r="BS21" s="40"/>
      <c r="BT21" s="40"/>
      <c r="BU21" s="40"/>
      <c r="BV21" s="40"/>
      <c r="BW21" s="40"/>
      <c r="BX21" s="40"/>
      <c r="BY21" s="40"/>
      <c r="BZ21" s="40"/>
      <c r="CA21" s="40"/>
      <c r="CB21" s="40"/>
      <c r="CC21" s="40"/>
      <c r="CD21" s="40"/>
      <c r="CE21" s="40"/>
      <c r="CF21" s="40"/>
      <c r="CG21" s="40"/>
      <c r="CH21" s="40"/>
      <c r="CI21" s="40"/>
      <c r="CJ21" s="40"/>
      <c r="CK21" s="40"/>
      <c r="CL21" s="40"/>
      <c r="CM21" s="40"/>
      <c r="CN21" s="40"/>
      <c r="CO21" s="40"/>
      <c r="CP21" s="40"/>
      <c r="CQ21" s="40"/>
      <c r="CR21" s="40"/>
      <c r="CS21" s="40"/>
      <c r="CT21" s="40"/>
      <c r="CU21" s="40"/>
      <c r="CV21" s="40"/>
      <c r="CW21" s="40"/>
      <c r="CX21" s="40"/>
      <c r="CY21" s="40"/>
      <c r="CZ21" s="40"/>
      <c r="DA21" s="40"/>
      <c r="DB21" s="40"/>
      <c r="DC21" s="40"/>
      <c r="DD21" s="40"/>
      <c r="DE21" s="40"/>
      <c r="DF21" s="71"/>
      <c r="DG21" s="40"/>
      <c r="DH21" s="40"/>
      <c r="DI21" s="40"/>
      <c r="DJ21" s="40"/>
      <c r="DK21" s="40"/>
      <c r="DL21" s="40"/>
    </row>
    <row r="22" spans="1:133" ht="12.75">
      <c r="A22" s="21"/>
      <c r="B22" s="42" t="s">
        <v>12</v>
      </c>
      <c r="C22" s="40">
        <f aca="true" t="shared" si="11" ref="C22:N22">+(C24/C20)*100</f>
        <v>14.231520499267985</v>
      </c>
      <c r="D22" s="40">
        <f t="shared" si="11"/>
        <v>13.858294797783227</v>
      </c>
      <c r="E22" s="40">
        <f t="shared" si="11"/>
        <v>18.007127468387562</v>
      </c>
      <c r="F22" s="31">
        <f t="shared" si="11"/>
        <v>15.027881239150151</v>
      </c>
      <c r="G22" s="40">
        <f>+(G24/G20)*100</f>
        <v>18.416645633119938</v>
      </c>
      <c r="H22" s="40">
        <f>+(H24/H20)*100</f>
        <v>18.343209322883556</v>
      </c>
      <c r="I22" s="40">
        <f>+(I24/I20)*100</f>
        <v>19.165526671597735</v>
      </c>
      <c r="J22" s="31">
        <f>+(J24/J20)*100</f>
        <v>18.659980958186313</v>
      </c>
      <c r="K22" s="40">
        <f t="shared" si="11"/>
        <v>13.074320484092478</v>
      </c>
      <c r="L22" s="40">
        <f t="shared" si="11"/>
        <v>13.435136080108068</v>
      </c>
      <c r="M22" s="40">
        <f t="shared" si="11"/>
        <v>14.134308674572734</v>
      </c>
      <c r="N22" s="31">
        <f t="shared" si="11"/>
        <v>13.561193957743079</v>
      </c>
      <c r="O22" s="40">
        <f>+(O24/O20)*100</f>
        <v>13.907997158866717</v>
      </c>
      <c r="P22" s="40">
        <f>+(P24/P20)*100</f>
        <v>15.662943776466959</v>
      </c>
      <c r="Q22" s="40">
        <f>+(Q24/Q20)*100</f>
        <v>16.966682954673136</v>
      </c>
      <c r="R22" s="31">
        <f>+(R24/R20)*100</f>
        <v>15.463731553428337</v>
      </c>
      <c r="S22" s="31">
        <f>+J22-R22</f>
        <v>3.1962494047579764</v>
      </c>
      <c r="T22" s="39">
        <f>+(S22/R22)</f>
        <v>0.2066932805781514</v>
      </c>
      <c r="U22" s="20"/>
      <c r="V22" s="31">
        <f aca="true" t="shared" si="12" ref="V22:BX22">+(V24/V20)*100</f>
        <v>15.699293927299118</v>
      </c>
      <c r="W22" s="31">
        <f t="shared" si="12"/>
        <v>17.12196098658277</v>
      </c>
      <c r="X22" s="31">
        <f t="shared" si="12"/>
        <v>16.582897790130925</v>
      </c>
      <c r="Y22" s="31">
        <f t="shared" si="12"/>
        <v>16.51733921819294</v>
      </c>
      <c r="Z22" s="31">
        <f t="shared" si="12"/>
        <v>18.487523423227415</v>
      </c>
      <c r="AA22" s="31">
        <f t="shared" si="12"/>
        <v>17.401138146029183</v>
      </c>
      <c r="AB22" s="31">
        <f t="shared" si="12"/>
        <v>18.870839169737863</v>
      </c>
      <c r="AC22" s="31">
        <f>+(AC24/AC20)*100</f>
        <v>18.27798427172583</v>
      </c>
      <c r="AD22" s="31">
        <f t="shared" si="12"/>
        <v>20.37789729208404</v>
      </c>
      <c r="AE22" s="31">
        <f t="shared" si="12"/>
        <v>18.683981276575203</v>
      </c>
      <c r="AF22" s="31">
        <f t="shared" si="12"/>
        <v>18.953885647266446</v>
      </c>
      <c r="AG22" s="31">
        <f>+(AG24/AG20)*100</f>
        <v>19.359036286807726</v>
      </c>
      <c r="AH22" s="31">
        <f t="shared" si="12"/>
        <v>18.86076180972822</v>
      </c>
      <c r="AI22" s="31">
        <f t="shared" si="12"/>
        <v>17.51173133246704</v>
      </c>
      <c r="AJ22" s="31">
        <f t="shared" si="12"/>
        <v>12.570423656539203</v>
      </c>
      <c r="AK22" s="31">
        <f>+(AK24/AK20)*100</f>
        <v>16.487519552309685</v>
      </c>
      <c r="AL22" s="31">
        <f t="shared" si="12"/>
        <v>14.473971633228908</v>
      </c>
      <c r="AM22" s="31">
        <f t="shared" si="12"/>
        <v>14.521689506611967</v>
      </c>
      <c r="AN22" s="31">
        <f t="shared" si="12"/>
        <v>13.711580808297505</v>
      </c>
      <c r="AO22" s="31">
        <f>+(AO24/AO20)*100</f>
        <v>14.248649381911152</v>
      </c>
      <c r="AP22" s="31">
        <f t="shared" si="12"/>
        <v>14.021942849584265</v>
      </c>
      <c r="AQ22" s="31">
        <f t="shared" si="12"/>
        <v>14.602705541484553</v>
      </c>
      <c r="AR22" s="31">
        <f t="shared" si="12"/>
        <v>16.371935014958673</v>
      </c>
      <c r="AS22" s="31">
        <f>+(AS24/AS20)*100</f>
        <v>14.861980653188924</v>
      </c>
      <c r="AT22" s="31">
        <f t="shared" si="12"/>
        <v>15.661158765613747</v>
      </c>
      <c r="AU22" s="31">
        <f t="shared" si="12"/>
        <v>14.55531768213161</v>
      </c>
      <c r="AV22" s="31">
        <f t="shared" si="12"/>
        <v>13.849861146535286</v>
      </c>
      <c r="AW22" s="31">
        <f>+(AW24/AW20)*100</f>
        <v>14.745145372477236</v>
      </c>
      <c r="AX22" s="31">
        <f t="shared" si="12"/>
        <v>14.011111731135664</v>
      </c>
      <c r="AY22" s="31">
        <f t="shared" si="12"/>
        <v>12.344549326282094</v>
      </c>
      <c r="AZ22" s="31">
        <f t="shared" si="12"/>
        <v>10.596865039117978</v>
      </c>
      <c r="BA22" s="31">
        <f>+(BA24/BA20)*100</f>
        <v>12.222230176343874</v>
      </c>
      <c r="BB22" s="31">
        <f t="shared" si="12"/>
        <v>9.391432197383196</v>
      </c>
      <c r="BC22" s="31">
        <f t="shared" si="12"/>
        <v>10.885768755670867</v>
      </c>
      <c r="BD22" s="31">
        <f t="shared" si="12"/>
        <v>12.344580274843556</v>
      </c>
      <c r="BE22" s="31">
        <f>+(BE24/BE20)*100</f>
        <v>10.697575083220801</v>
      </c>
      <c r="BF22" s="31">
        <f t="shared" si="12"/>
        <v>12.713102923525785</v>
      </c>
      <c r="BG22" s="31">
        <f t="shared" si="12"/>
        <v>11.818809522631504</v>
      </c>
      <c r="BH22" s="31">
        <f t="shared" si="12"/>
        <v>13.1663773588929</v>
      </c>
      <c r="BI22" s="31">
        <f>+(BI24/BI20)*100</f>
        <v>12.54717724472042</v>
      </c>
      <c r="BJ22" s="31">
        <f t="shared" si="12"/>
        <v>14.467177564023013</v>
      </c>
      <c r="BK22" s="31">
        <f t="shared" si="12"/>
        <v>11.48575925782011</v>
      </c>
      <c r="BL22" s="31">
        <f t="shared" si="12"/>
        <v>13.675297399891075</v>
      </c>
      <c r="BM22" s="31">
        <f>+(BM24/BM20)*100</f>
        <v>12.874737881771326</v>
      </c>
      <c r="BN22" s="31">
        <f t="shared" si="12"/>
        <v>11.826179225462413</v>
      </c>
      <c r="BO22" s="31">
        <f t="shared" si="12"/>
        <v>11.225442870421508</v>
      </c>
      <c r="BP22" s="31">
        <f t="shared" si="12"/>
        <v>10.833225467976773</v>
      </c>
      <c r="BQ22" s="31">
        <f>+(BQ24/BQ20)*100</f>
        <v>11.281900889766105</v>
      </c>
      <c r="BR22" s="31">
        <f t="shared" si="12"/>
        <v>12.503717011008275</v>
      </c>
      <c r="BS22" s="31">
        <f t="shared" si="12"/>
        <v>13.236437266827863</v>
      </c>
      <c r="BT22" s="31">
        <f t="shared" si="12"/>
        <v>12.561115799994127</v>
      </c>
      <c r="BU22" s="31">
        <f>+(BU24/BU20)*100</f>
        <v>12.765470075871812</v>
      </c>
      <c r="BV22" s="31">
        <f t="shared" si="12"/>
        <v>12.003251908756354</v>
      </c>
      <c r="BW22" s="31">
        <f t="shared" si="12"/>
        <v>12.39503568871315</v>
      </c>
      <c r="BX22" s="31">
        <f t="shared" si="12"/>
        <v>12.227905294862804</v>
      </c>
      <c r="BY22" s="31">
        <f>+(BY24/BY20)*100</f>
        <v>12.185411767444194</v>
      </c>
      <c r="BZ22" s="31">
        <f aca="true" t="shared" si="13" ref="BZ22:CG22">+(BZ24/BZ20)*100</f>
        <v>12.371682169340371</v>
      </c>
      <c r="CA22" s="31">
        <f t="shared" si="13"/>
        <v>11.937634907009553</v>
      </c>
      <c r="CB22" s="31">
        <f t="shared" si="13"/>
        <v>12.304926979301403</v>
      </c>
      <c r="CC22" s="31">
        <f t="shared" si="13"/>
        <v>12.192712005678368</v>
      </c>
      <c r="CD22" s="31">
        <f t="shared" si="13"/>
        <v>12.819570002972075</v>
      </c>
      <c r="CE22" s="31">
        <f t="shared" si="13"/>
        <v>13.238677735565854</v>
      </c>
      <c r="CF22" s="31">
        <f t="shared" si="13"/>
        <v>13.220514039460571</v>
      </c>
      <c r="CG22" s="31">
        <f t="shared" si="13"/>
        <v>13.094374680455855</v>
      </c>
      <c r="CH22" s="31">
        <f aca="true" t="shared" si="14" ref="CH22:CP22">+(CH24/CH20)*100</f>
        <v>13.074320484092478</v>
      </c>
      <c r="CI22" s="31">
        <f t="shared" si="14"/>
        <v>13.435136080108068</v>
      </c>
      <c r="CJ22" s="31">
        <f t="shared" si="14"/>
        <v>14.134308674572734</v>
      </c>
      <c r="CK22" s="31">
        <f t="shared" si="14"/>
        <v>13.561193957743079</v>
      </c>
      <c r="CL22" s="31">
        <f t="shared" si="14"/>
        <v>13.907997158866717</v>
      </c>
      <c r="CM22" s="31">
        <f t="shared" si="14"/>
        <v>15.662943776466959</v>
      </c>
      <c r="CN22" s="31">
        <f t="shared" si="14"/>
        <v>16.966682954673136</v>
      </c>
      <c r="CO22" s="31">
        <f t="shared" si="14"/>
        <v>15.463731553428337</v>
      </c>
      <c r="CP22" s="31">
        <f t="shared" si="14"/>
        <v>17.03133213571869</v>
      </c>
      <c r="CQ22" s="31">
        <f aca="true" t="shared" si="15" ref="CQ22:CZ22">+(CQ24/CQ20)*100</f>
        <v>16.39457258108026</v>
      </c>
      <c r="CR22" s="31">
        <f t="shared" si="15"/>
        <v>19.05314054225743</v>
      </c>
      <c r="CS22" s="31">
        <f t="shared" si="15"/>
        <v>17.35969028732361</v>
      </c>
      <c r="CT22" s="31">
        <f t="shared" si="15"/>
        <v>17.617990124632364</v>
      </c>
      <c r="CU22" s="31">
        <f t="shared" si="15"/>
        <v>19.067723745914584</v>
      </c>
      <c r="CV22" s="31">
        <f t="shared" si="15"/>
        <v>16.068749296585345</v>
      </c>
      <c r="CW22" s="31">
        <f t="shared" si="15"/>
        <v>17.57973812130883</v>
      </c>
      <c r="CX22" s="31">
        <f t="shared" si="15"/>
        <v>14.231520499267985</v>
      </c>
      <c r="CY22" s="31">
        <f t="shared" si="15"/>
        <v>13.858294797783227</v>
      </c>
      <c r="CZ22" s="31">
        <f t="shared" si="15"/>
        <v>18.007127468387562</v>
      </c>
      <c r="DA22" s="31">
        <f>+(DA24/DA20)*100</f>
        <v>15.027881239150151</v>
      </c>
      <c r="DB22" s="31">
        <f>+(DB24/DB20)*100</f>
        <v>18.416645633119938</v>
      </c>
      <c r="DC22" s="31">
        <f>+(DC24/DC20)*100</f>
        <v>18.343209322883556</v>
      </c>
      <c r="DD22" s="31">
        <f>+(DD24/DD20)*100</f>
        <v>19.165526671597735</v>
      </c>
      <c r="DE22" s="31">
        <f>+(DE24/DE20)*100</f>
        <v>18.659980958186313</v>
      </c>
      <c r="DF22" s="71"/>
      <c r="DG22" s="18">
        <f aca="true" t="shared" si="16" ref="DG22:DL22">+(DG24/DG20)*100</f>
        <v>17.894567029683486</v>
      </c>
      <c r="DH22" s="18">
        <f t="shared" si="16"/>
        <v>14.30713534524923</v>
      </c>
      <c r="DI22" s="31">
        <f t="shared" si="16"/>
        <v>11.949659357339982</v>
      </c>
      <c r="DJ22" s="31">
        <f t="shared" si="16"/>
        <v>12.514386344130035</v>
      </c>
      <c r="DK22" s="31">
        <f t="shared" si="16"/>
        <v>15.788503400450907</v>
      </c>
      <c r="DL22" s="31">
        <f t="shared" si="16"/>
        <v>16.716611761834855</v>
      </c>
      <c r="DM22" s="38"/>
      <c r="DN22" s="38"/>
      <c r="DO22" s="38"/>
      <c r="DP22" s="38"/>
      <c r="DQ22" s="38"/>
      <c r="DR22" s="38"/>
      <c r="DS22" s="38"/>
      <c r="DT22" s="38"/>
      <c r="DU22" s="38"/>
      <c r="DV22" s="38"/>
      <c r="DW22" s="38"/>
      <c r="DX22" s="38"/>
      <c r="DY22" s="38"/>
      <c r="DZ22" s="38"/>
      <c r="EA22" s="38"/>
      <c r="EB22" s="38"/>
      <c r="EC22" s="38"/>
    </row>
    <row r="23" spans="1:133" s="37" customFormat="1" ht="12.75" outlineLevel="1">
      <c r="A23" s="21"/>
      <c r="B23" s="15"/>
      <c r="C23" s="31"/>
      <c r="D23" s="31"/>
      <c r="E23" s="31"/>
      <c r="F23" s="40"/>
      <c r="G23" s="31"/>
      <c r="H23" s="31"/>
      <c r="I23" s="31"/>
      <c r="J23" s="40"/>
      <c r="K23" s="31"/>
      <c r="L23" s="31"/>
      <c r="M23" s="31"/>
      <c r="N23" s="40"/>
      <c r="O23" s="31"/>
      <c r="P23" s="31"/>
      <c r="Q23" s="31"/>
      <c r="R23" s="40"/>
      <c r="S23" s="40"/>
      <c r="T23" s="39"/>
      <c r="U23" s="2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c r="BC23" s="40"/>
      <c r="BD23" s="40"/>
      <c r="BE23" s="40"/>
      <c r="BF23" s="40"/>
      <c r="BG23" s="40"/>
      <c r="BH23" s="40"/>
      <c r="BI23" s="40"/>
      <c r="BJ23" s="40"/>
      <c r="BK23" s="40"/>
      <c r="BL23" s="40"/>
      <c r="BM23" s="40"/>
      <c r="BN23" s="40"/>
      <c r="BO23" s="40"/>
      <c r="BP23" s="40"/>
      <c r="BQ23" s="40"/>
      <c r="BR23" s="40"/>
      <c r="BS23" s="40"/>
      <c r="BT23" s="40"/>
      <c r="BU23" s="40"/>
      <c r="BV23" s="40"/>
      <c r="BW23" s="40"/>
      <c r="BX23" s="40"/>
      <c r="BY23" s="40"/>
      <c r="BZ23" s="40"/>
      <c r="CA23" s="40"/>
      <c r="CB23" s="40"/>
      <c r="CC23" s="40"/>
      <c r="CD23" s="40"/>
      <c r="CE23" s="40"/>
      <c r="CF23" s="40"/>
      <c r="CG23" s="40"/>
      <c r="CH23" s="40"/>
      <c r="CI23" s="40"/>
      <c r="CJ23" s="40"/>
      <c r="CK23" s="40"/>
      <c r="CL23" s="40"/>
      <c r="CM23" s="40"/>
      <c r="CN23" s="40"/>
      <c r="CO23" s="40"/>
      <c r="CP23" s="40"/>
      <c r="CQ23" s="40"/>
      <c r="CR23" s="40"/>
      <c r="CS23" s="40"/>
      <c r="CT23" s="40"/>
      <c r="CU23" s="40"/>
      <c r="CV23" s="40"/>
      <c r="CW23" s="40"/>
      <c r="CX23" s="40"/>
      <c r="CY23" s="40"/>
      <c r="CZ23" s="40"/>
      <c r="DA23" s="40"/>
      <c r="DB23" s="40"/>
      <c r="DC23" s="40"/>
      <c r="DD23" s="40"/>
      <c r="DE23" s="40"/>
      <c r="DF23" s="71"/>
      <c r="DG23" s="31"/>
      <c r="DH23" s="31"/>
      <c r="DI23" s="31"/>
      <c r="DJ23" s="31"/>
      <c r="DK23" s="31"/>
      <c r="DL23" s="31"/>
      <c r="DM23" s="38"/>
      <c r="DN23" s="38"/>
      <c r="DO23" s="38"/>
      <c r="DP23" s="38"/>
      <c r="DQ23" s="38"/>
      <c r="DR23" s="38"/>
      <c r="DS23" s="38"/>
      <c r="DT23" s="38"/>
      <c r="DU23" s="38"/>
      <c r="DV23" s="38"/>
      <c r="DW23" s="38"/>
      <c r="DX23" s="38"/>
      <c r="DY23" s="38"/>
      <c r="DZ23" s="38"/>
      <c r="EA23" s="38"/>
      <c r="EB23" s="38"/>
      <c r="EC23" s="38"/>
    </row>
    <row r="24" spans="1:133" ht="12.75">
      <c r="A24" s="21"/>
      <c r="B24" s="42" t="s">
        <v>13</v>
      </c>
      <c r="C24" s="40">
        <f>+CX24</f>
        <v>22.607461871800325</v>
      </c>
      <c r="D24" s="40">
        <f>+CY24</f>
        <v>20.79811413397158</v>
      </c>
      <c r="E24" s="40">
        <f>+CZ24</f>
        <v>18.25549429544876</v>
      </c>
      <c r="F24" s="40">
        <f>+SUM(C24:E24)</f>
        <v>61.66107030122066</v>
      </c>
      <c r="G24" s="40">
        <f>+DB24</f>
        <v>20.08113399166014</v>
      </c>
      <c r="H24" s="40">
        <f>+DC24</f>
        <v>21.993317363069956</v>
      </c>
      <c r="I24" s="40">
        <f>+DD24</f>
        <v>24.457389378211996</v>
      </c>
      <c r="J24" s="40">
        <f>+SUM(G24:I24)</f>
        <v>66.53184073294209</v>
      </c>
      <c r="K24" s="40">
        <f>+CH24</f>
        <v>17.424639737236085</v>
      </c>
      <c r="L24" s="40">
        <f>+CI24</f>
        <v>13.254705562740096</v>
      </c>
      <c r="M24" s="40">
        <f>+CJ24</f>
        <v>19.069841723957524</v>
      </c>
      <c r="N24" s="40">
        <f>+SUM(K24:M24)</f>
        <v>49.7491870239337</v>
      </c>
      <c r="O24" s="40">
        <f>+CL24</f>
        <v>21.77294374451803</v>
      </c>
      <c r="P24" s="40">
        <f>+CM24</f>
        <v>21.459753750038534</v>
      </c>
      <c r="Q24" s="40">
        <f>+CN24</f>
        <v>24.412936190903576</v>
      </c>
      <c r="R24" s="40">
        <f>+SUM(O24:Q24)</f>
        <v>67.64563368546014</v>
      </c>
      <c r="S24" s="40">
        <f>+J24-R24</f>
        <v>-1.1137929525180539</v>
      </c>
      <c r="T24" s="39">
        <f>+(S24/R24)</f>
        <v>-0.01646511225982431</v>
      </c>
      <c r="U24" s="20"/>
      <c r="V24" s="16">
        <v>7.10417654675273</v>
      </c>
      <c r="W24" s="16">
        <v>9.24738436202218</v>
      </c>
      <c r="X24" s="16">
        <v>11.035782725115638</v>
      </c>
      <c r="Y24" s="40">
        <f>+SUM(V24:X24)</f>
        <v>27.38734363389055</v>
      </c>
      <c r="Z24" s="16">
        <v>12.805106849927723</v>
      </c>
      <c r="AA24" s="16">
        <v>11.21782687592442</v>
      </c>
      <c r="AB24" s="16">
        <v>13.37305251344414</v>
      </c>
      <c r="AC24" s="40">
        <f>+SUM(Z24:AB24)</f>
        <v>37.39598623929628</v>
      </c>
      <c r="AD24" s="16">
        <v>16.79755367048466</v>
      </c>
      <c r="AE24" s="16">
        <v>14.64519960353044</v>
      </c>
      <c r="AF24" s="16">
        <v>14.536039802075031</v>
      </c>
      <c r="AG24" s="40">
        <f>+SUM(AD24:AF24)</f>
        <v>45.97879307609013</v>
      </c>
      <c r="AH24" s="16">
        <v>19.235719860541646</v>
      </c>
      <c r="AI24" s="16">
        <v>16.31544015028584</v>
      </c>
      <c r="AJ24" s="16">
        <v>10.829705752808731</v>
      </c>
      <c r="AK24" s="40">
        <f>+SUM(AH24:AJ24)</f>
        <v>46.38086576363622</v>
      </c>
      <c r="AL24" s="16">
        <v>21.38030543918863</v>
      </c>
      <c r="AM24" s="16">
        <v>19.286611615263546</v>
      </c>
      <c r="AN24" s="16">
        <v>17.755564209847968</v>
      </c>
      <c r="AO24" s="40">
        <f>+SUM(AL24:AN24)</f>
        <v>58.42248126430014</v>
      </c>
      <c r="AP24" s="16">
        <v>18.12339573361561</v>
      </c>
      <c r="AQ24" s="16">
        <v>21.25678279471835</v>
      </c>
      <c r="AR24" s="16">
        <v>15.864678997760096</v>
      </c>
      <c r="AS24" s="40">
        <f>+SUM(AP24:AR24)</f>
        <v>55.24485752609405</v>
      </c>
      <c r="AT24" s="16">
        <v>17.90911684189068</v>
      </c>
      <c r="AU24" s="16">
        <v>15.597515915697421</v>
      </c>
      <c r="AV24" s="16">
        <v>13.057672815925</v>
      </c>
      <c r="AW24" s="40">
        <f>+SUM(AT24:AV24)</f>
        <v>46.5643055735131</v>
      </c>
      <c r="AX24" s="16">
        <v>13.527508840785591</v>
      </c>
      <c r="AY24" s="16">
        <v>12.022654776897621</v>
      </c>
      <c r="AZ24" s="16">
        <v>12.037073058451938</v>
      </c>
      <c r="BA24" s="40">
        <f>+SUM(AX24:AZ24)</f>
        <v>37.58723667613515</v>
      </c>
      <c r="BB24" s="30">
        <v>10.1727875598697</v>
      </c>
      <c r="BC24" s="30">
        <v>10.855346743439151</v>
      </c>
      <c r="BD24" s="40">
        <v>9.197654674220495</v>
      </c>
      <c r="BE24" s="40">
        <f>+SUM(BB24:BD24)</f>
        <v>30.225788977529348</v>
      </c>
      <c r="BF24" s="40">
        <v>10.2216102003889</v>
      </c>
      <c r="BG24" s="40">
        <v>11.276448703710155</v>
      </c>
      <c r="BH24" s="40">
        <v>11.940221278732006</v>
      </c>
      <c r="BI24" s="40">
        <f>+SUM(BF24:BH24)</f>
        <v>33.43828018283106</v>
      </c>
      <c r="BJ24" s="40">
        <v>13.31711527505929</v>
      </c>
      <c r="BK24" s="40">
        <v>19.84496816016288</v>
      </c>
      <c r="BL24" s="40">
        <v>15.9549661850941</v>
      </c>
      <c r="BM24" s="40">
        <f>+SUM(BJ24:BL24)</f>
        <v>49.11704962031627</v>
      </c>
      <c r="BN24" s="40">
        <v>18.122979299011327</v>
      </c>
      <c r="BO24" s="40">
        <v>17.36478033865579</v>
      </c>
      <c r="BP24" s="40">
        <v>18.03000141816824</v>
      </c>
      <c r="BQ24" s="40">
        <f>+SUM(BN24:BP24)</f>
        <v>53.51776105583536</v>
      </c>
      <c r="BR24" s="40">
        <v>32.08334001829888</v>
      </c>
      <c r="BS24" s="40">
        <v>32.970498054354415</v>
      </c>
      <c r="BT24" s="40">
        <v>30.82549369136611</v>
      </c>
      <c r="BU24" s="40">
        <f>+SUM(BR24:BT24)</f>
        <v>95.8793317640194</v>
      </c>
      <c r="BV24" s="40">
        <v>23.545405799399582</v>
      </c>
      <c r="BW24" s="40">
        <v>16.8066589157063</v>
      </c>
      <c r="BX24" s="40">
        <v>21.032088901540952</v>
      </c>
      <c r="BY24" s="40">
        <f>+SUM(BV24:BX24)</f>
        <v>61.384153616646834</v>
      </c>
      <c r="BZ24" s="40">
        <v>19.997669749310973</v>
      </c>
      <c r="CA24" s="40">
        <v>21.833552337319674</v>
      </c>
      <c r="CB24" s="40">
        <v>19.43516431762784</v>
      </c>
      <c r="CC24" s="40">
        <f>+SUM(BZ24:CB24)</f>
        <v>61.26638640425848</v>
      </c>
      <c r="CD24" s="40">
        <v>20.14366111073785</v>
      </c>
      <c r="CE24" s="40">
        <v>19.234325765771395</v>
      </c>
      <c r="CF24" s="40">
        <v>23.283285079751668</v>
      </c>
      <c r="CG24" s="40">
        <f>+SUM(CD24:CF24)</f>
        <v>62.661271956260904</v>
      </c>
      <c r="CH24" s="40">
        <v>17.424639737236085</v>
      </c>
      <c r="CI24" s="40">
        <v>13.254705562740096</v>
      </c>
      <c r="CJ24" s="40">
        <v>19.069841723957524</v>
      </c>
      <c r="CK24" s="40">
        <f>+SUM(CH24:CJ24)</f>
        <v>49.7491870239337</v>
      </c>
      <c r="CL24" s="40">
        <v>21.77294374451803</v>
      </c>
      <c r="CM24" s="40">
        <v>21.459753750038534</v>
      </c>
      <c r="CN24" s="40">
        <v>24.412936190903576</v>
      </c>
      <c r="CO24" s="40">
        <f>+SUM(CL24:CN24)</f>
        <v>67.64563368546014</v>
      </c>
      <c r="CP24" s="40">
        <v>22.61870415532332</v>
      </c>
      <c r="CQ24" s="40">
        <v>23.723396529313543</v>
      </c>
      <c r="CR24" s="40">
        <v>20.61909136945073</v>
      </c>
      <c r="CS24" s="40">
        <f>+SUM(CP24:CR24)</f>
        <v>66.96119205408759</v>
      </c>
      <c r="CT24" s="40">
        <v>22.661519103226265</v>
      </c>
      <c r="CU24" s="40">
        <v>25.20661081569381</v>
      </c>
      <c r="CV24" s="40">
        <v>21.441970808835677</v>
      </c>
      <c r="CW24" s="40">
        <f>+SUM(CT24:CV24)</f>
        <v>69.31010072775575</v>
      </c>
      <c r="CX24" s="40">
        <v>22.607461871800325</v>
      </c>
      <c r="CY24" s="40">
        <v>20.79811413397158</v>
      </c>
      <c r="CZ24" s="40">
        <v>18.25549429544876</v>
      </c>
      <c r="DA24" s="40">
        <f>+SUM(CX24:CZ24)</f>
        <v>61.66107030122066</v>
      </c>
      <c r="DB24" s="40">
        <v>20.08113399166014</v>
      </c>
      <c r="DC24" s="40">
        <v>21.993317363069956</v>
      </c>
      <c r="DD24" s="40">
        <v>24.457389378211996</v>
      </c>
      <c r="DE24" s="40">
        <f>+SUM(DB24:DD24)</f>
        <v>66.53184073294209</v>
      </c>
      <c r="DF24" s="71"/>
      <c r="DG24" s="16">
        <f>+SUM(V24:AJ24)</f>
        <v>267.90511166219017</v>
      </c>
      <c r="DH24" s="16">
        <f>+SUM(AL24:AZ24)</f>
        <v>358.05052540394973</v>
      </c>
      <c r="DI24" s="33">
        <f>+SUM(BB24:BP24)</f>
        <v>279.07999861718866</v>
      </c>
      <c r="DJ24" s="40">
        <f>+SUM(BR24:CF24)</f>
        <v>499.72101552611036</v>
      </c>
      <c r="DK24" s="40">
        <f>+SUM(CH24:CV24)</f>
        <v>438.02212625471856</v>
      </c>
      <c r="DL24" s="40">
        <f>+CX24+CY24+CZ24+DB24+DC24+DD24</f>
        <v>128.19291103416273</v>
      </c>
      <c r="DM24" s="38"/>
      <c r="DN24" s="38"/>
      <c r="DO24" s="38"/>
      <c r="DP24" s="38"/>
      <c r="DQ24" s="38"/>
      <c r="DR24" s="38"/>
      <c r="DS24" s="38"/>
      <c r="DT24" s="38"/>
      <c r="DU24" s="38"/>
      <c r="DV24" s="38"/>
      <c r="DW24" s="38"/>
      <c r="DX24" s="38"/>
      <c r="DY24" s="38"/>
      <c r="DZ24" s="38"/>
      <c r="EA24" s="38"/>
      <c r="EB24" s="38"/>
      <c r="EC24" s="38"/>
    </row>
    <row r="25" spans="1:133" s="37" customFormat="1" ht="12.75" outlineLevel="1">
      <c r="A25" s="21"/>
      <c r="B25" s="15"/>
      <c r="C25" s="40"/>
      <c r="D25" s="40"/>
      <c r="E25" s="40"/>
      <c r="F25" s="40"/>
      <c r="G25" s="40"/>
      <c r="H25" s="40"/>
      <c r="I25" s="40"/>
      <c r="J25" s="40"/>
      <c r="K25" s="40"/>
      <c r="L25" s="40"/>
      <c r="M25" s="40"/>
      <c r="N25" s="40"/>
      <c r="O25" s="40"/>
      <c r="P25" s="40"/>
      <c r="Q25" s="40"/>
      <c r="R25" s="40"/>
      <c r="S25" s="40"/>
      <c r="T25" s="39"/>
      <c r="U25" s="2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40"/>
      <c r="BM25" s="40"/>
      <c r="BN25" s="40"/>
      <c r="BO25" s="40"/>
      <c r="BP25" s="40"/>
      <c r="BQ25" s="40"/>
      <c r="BR25" s="40"/>
      <c r="BS25" s="40"/>
      <c r="BT25" s="40"/>
      <c r="BU25" s="40"/>
      <c r="BV25" s="40"/>
      <c r="BW25" s="40"/>
      <c r="BX25" s="40"/>
      <c r="BY25" s="40"/>
      <c r="BZ25" s="40"/>
      <c r="CA25" s="40"/>
      <c r="CB25" s="40"/>
      <c r="CC25" s="40"/>
      <c r="CD25" s="40"/>
      <c r="CE25" s="40"/>
      <c r="CF25" s="40"/>
      <c r="CG25" s="40"/>
      <c r="CH25" s="40"/>
      <c r="CI25" s="40"/>
      <c r="CJ25" s="40"/>
      <c r="CK25" s="40"/>
      <c r="CL25" s="40"/>
      <c r="CM25" s="40"/>
      <c r="CN25" s="40"/>
      <c r="CO25" s="40"/>
      <c r="CP25" s="40"/>
      <c r="CQ25" s="40"/>
      <c r="CR25" s="40"/>
      <c r="CS25" s="40"/>
      <c r="CT25" s="40"/>
      <c r="CU25" s="40"/>
      <c r="CV25" s="40"/>
      <c r="CW25" s="40"/>
      <c r="CX25" s="40"/>
      <c r="CY25" s="40"/>
      <c r="CZ25" s="40"/>
      <c r="DA25" s="40"/>
      <c r="DB25" s="40"/>
      <c r="DC25" s="40"/>
      <c r="DD25" s="40"/>
      <c r="DE25" s="40"/>
      <c r="DF25" s="71"/>
      <c r="DG25" s="40"/>
      <c r="DH25" s="40"/>
      <c r="DI25" s="40"/>
      <c r="DJ25" s="40"/>
      <c r="DK25" s="40"/>
      <c r="DL25" s="40"/>
      <c r="DM25" s="38"/>
      <c r="DN25" s="38"/>
      <c r="DO25" s="38"/>
      <c r="DP25" s="38"/>
      <c r="DQ25" s="38"/>
      <c r="DR25" s="38"/>
      <c r="DS25" s="38"/>
      <c r="DT25" s="38"/>
      <c r="DU25" s="38"/>
      <c r="DV25" s="38"/>
      <c r="DW25" s="38"/>
      <c r="DX25" s="38"/>
      <c r="DY25" s="38"/>
      <c r="DZ25" s="38"/>
      <c r="EA25" s="38"/>
      <c r="EB25" s="38"/>
      <c r="EC25" s="38"/>
    </row>
    <row r="26" spans="1:133" ht="12.75">
      <c r="A26" s="22"/>
      <c r="B26" s="42" t="s">
        <v>14</v>
      </c>
      <c r="C26" s="40">
        <f>+CX26</f>
        <v>318.993885</v>
      </c>
      <c r="D26" s="40">
        <f>+CY26</f>
        <v>313.439366</v>
      </c>
      <c r="E26" s="40">
        <f>+CZ26</f>
        <v>320.752077</v>
      </c>
      <c r="F26" s="40">
        <f>+SUM(C26:E26)</f>
        <v>953.1853279999999</v>
      </c>
      <c r="G26" s="40">
        <f>+DB26</f>
        <v>338.480948</v>
      </c>
      <c r="H26" s="40">
        <f>+DC26</f>
        <v>340.042821</v>
      </c>
      <c r="I26" s="40">
        <f>+DD26</f>
        <v>364.060835</v>
      </c>
      <c r="J26" s="40">
        <f>+SUM(G26:I26)</f>
        <v>1042.5846040000001</v>
      </c>
      <c r="K26" s="40">
        <f>+CH26</f>
        <v>289.565839</v>
      </c>
      <c r="L26" s="40">
        <f>+CI26</f>
        <v>280.913723</v>
      </c>
      <c r="M26" s="40">
        <f>+CJ26</f>
        <v>265.163913</v>
      </c>
      <c r="N26" s="40">
        <f>+SUM(K26:M26)</f>
        <v>835.643475</v>
      </c>
      <c r="O26" s="40">
        <f>+CL26</f>
        <v>310.21471</v>
      </c>
      <c r="P26" s="40">
        <f>+CM26</f>
        <v>318.956003</v>
      </c>
      <c r="Q26" s="40">
        <f>+CN26</f>
        <v>333.385128</v>
      </c>
      <c r="R26" s="40">
        <f>+SUM(O26:Q26)</f>
        <v>962.555841</v>
      </c>
      <c r="S26" s="40">
        <f>+J26-R26</f>
        <v>80.02876300000014</v>
      </c>
      <c r="T26" s="39">
        <f>+(S26/R26)</f>
        <v>0.08314194313844503</v>
      </c>
      <c r="U26" s="20"/>
      <c r="V26" s="16">
        <v>254.16902899999997</v>
      </c>
      <c r="W26" s="16">
        <v>207.53342</v>
      </c>
      <c r="X26" s="16">
        <v>258.341102</v>
      </c>
      <c r="Y26" s="40">
        <f>+SUM(V26:X26)</f>
        <v>720.043551</v>
      </c>
      <c r="Z26" s="16">
        <v>270.592218</v>
      </c>
      <c r="AA26" s="16">
        <v>265.398633</v>
      </c>
      <c r="AB26" s="16">
        <v>284.262001</v>
      </c>
      <c r="AC26" s="40">
        <f>+SUM(Z26:AB26)</f>
        <v>820.2528520000001</v>
      </c>
      <c r="AD26" s="16">
        <v>288.83901</v>
      </c>
      <c r="AE26" s="16">
        <v>286.26386899999994</v>
      </c>
      <c r="AF26" s="16">
        <v>275.62006999999994</v>
      </c>
      <c r="AG26" s="40">
        <f>+SUM(AD26:AF26)</f>
        <v>850.7229489999999</v>
      </c>
      <c r="AH26" s="40">
        <v>278.16789500000004</v>
      </c>
      <c r="AI26" s="16">
        <v>283.041579</v>
      </c>
      <c r="AJ26" s="16">
        <v>265.673961</v>
      </c>
      <c r="AK26" s="40">
        <f>+SUM(AH26:AJ26)</f>
        <v>826.883435</v>
      </c>
      <c r="AL26" s="16">
        <v>251.96964799999998</v>
      </c>
      <c r="AM26" s="16">
        <v>251.052187</v>
      </c>
      <c r="AN26" s="16">
        <v>255.645689</v>
      </c>
      <c r="AO26" s="40">
        <f>+SUM(AL26:AN26)</f>
        <v>758.667524</v>
      </c>
      <c r="AP26" s="16">
        <v>265.09087999999997</v>
      </c>
      <c r="AQ26" s="16">
        <v>278.118039</v>
      </c>
      <c r="AR26" s="16">
        <v>283.11002900000005</v>
      </c>
      <c r="AS26" s="40">
        <f>+SUM(AP26:AR26)</f>
        <v>826.318948</v>
      </c>
      <c r="AT26" s="16">
        <v>297.724596</v>
      </c>
      <c r="AU26" s="16">
        <v>303.49388500000003</v>
      </c>
      <c r="AV26" s="16">
        <v>303.78529499999996</v>
      </c>
      <c r="AW26" s="40">
        <f>+SUM(AT26:AV26)</f>
        <v>905.003776</v>
      </c>
      <c r="AX26" s="16">
        <v>306.88021200000003</v>
      </c>
      <c r="AY26" s="16">
        <v>298.81213399999996</v>
      </c>
      <c r="AZ26" s="16">
        <v>278.183724</v>
      </c>
      <c r="BA26" s="40">
        <f>+SUM(AX26:AZ26)</f>
        <v>883.87607</v>
      </c>
      <c r="BB26" s="30">
        <v>267.71425400000004</v>
      </c>
      <c r="BC26" s="30">
        <v>271.84013699999997</v>
      </c>
      <c r="BD26" s="40">
        <v>274.923008</v>
      </c>
      <c r="BE26" s="40">
        <f>+SUM(BB26:BD26)</f>
        <v>814.477399</v>
      </c>
      <c r="BF26" s="40">
        <v>288.46691699999997</v>
      </c>
      <c r="BG26" s="40">
        <v>291.06184099999996</v>
      </c>
      <c r="BH26" s="40">
        <v>305.68645899999996</v>
      </c>
      <c r="BI26" s="40">
        <f>+SUM(BF26:BH26)</f>
        <v>885.2152169999999</v>
      </c>
      <c r="BJ26" s="40">
        <v>309.45617300000004</v>
      </c>
      <c r="BK26" s="40">
        <v>313.35536299999995</v>
      </c>
      <c r="BL26" s="40">
        <v>316.90753499999994</v>
      </c>
      <c r="BM26" s="40">
        <f>+SUM(BJ26:BL26)</f>
        <v>939.7190709999999</v>
      </c>
      <c r="BN26" s="40">
        <v>314.81422200000003</v>
      </c>
      <c r="BO26" s="40">
        <v>307.681535</v>
      </c>
      <c r="BP26" s="40">
        <v>288.613783</v>
      </c>
      <c r="BQ26" s="40">
        <f>+SUM(BN26:BP26)</f>
        <v>911.10954</v>
      </c>
      <c r="BR26" s="40">
        <v>281.271576</v>
      </c>
      <c r="BS26" s="40">
        <v>268.691517</v>
      </c>
      <c r="BT26" s="40">
        <v>281.146914</v>
      </c>
      <c r="BU26" s="40">
        <f>+SUM(BR26:BT26)</f>
        <v>831.110007</v>
      </c>
      <c r="BV26" s="40">
        <v>293.62496</v>
      </c>
      <c r="BW26" s="40">
        <v>287.089936</v>
      </c>
      <c r="BX26" s="40">
        <v>315.336837</v>
      </c>
      <c r="BY26" s="40">
        <f>+SUM(BV26:BX26)</f>
        <v>896.051733</v>
      </c>
      <c r="BZ26" s="40">
        <v>320.783646</v>
      </c>
      <c r="CA26" s="40">
        <v>332.437512</v>
      </c>
      <c r="CB26" s="40">
        <v>332.62417</v>
      </c>
      <c r="CC26" s="40">
        <f>+SUM(BZ26:CB26)</f>
        <v>985.8453280000001</v>
      </c>
      <c r="CD26" s="40">
        <v>326.906235</v>
      </c>
      <c r="CE26" s="40">
        <v>324.281878</v>
      </c>
      <c r="CF26" s="40">
        <v>314.493685</v>
      </c>
      <c r="CG26" s="40">
        <f>+SUM(CD26:CF26)</f>
        <v>965.681798</v>
      </c>
      <c r="CH26" s="40">
        <v>289.565839</v>
      </c>
      <c r="CI26" s="40">
        <v>280.913723</v>
      </c>
      <c r="CJ26" s="40">
        <v>265.163913</v>
      </c>
      <c r="CK26" s="40">
        <f>+SUM(CH26:CJ26)</f>
        <v>835.643475</v>
      </c>
      <c r="CL26" s="40">
        <v>310.21471</v>
      </c>
      <c r="CM26" s="40">
        <v>318.956003</v>
      </c>
      <c r="CN26" s="40">
        <v>333.385128</v>
      </c>
      <c r="CO26" s="40">
        <f>+SUM(CL26:CN26)</f>
        <v>962.555841</v>
      </c>
      <c r="CP26" s="40">
        <v>345.482508</v>
      </c>
      <c r="CQ26" s="40">
        <v>351.0174610000002</v>
      </c>
      <c r="CR26" s="40">
        <v>343.667535</v>
      </c>
      <c r="CS26" s="40">
        <f>+SUM(CP26:CR26)</f>
        <v>1040.1675040000002</v>
      </c>
      <c r="CT26" s="40">
        <v>333.112478</v>
      </c>
      <c r="CU26" s="40">
        <v>341.666245</v>
      </c>
      <c r="CV26" s="40">
        <v>334.036913</v>
      </c>
      <c r="CW26" s="40">
        <f>+SUM(CT26:CV26)</f>
        <v>1008.815636</v>
      </c>
      <c r="CX26" s="40">
        <v>318.993885</v>
      </c>
      <c r="CY26" s="40">
        <v>313.439366</v>
      </c>
      <c r="CZ26" s="40">
        <v>320.752077</v>
      </c>
      <c r="DA26" s="40">
        <f>+SUM(CX26:CZ26)</f>
        <v>953.1853279999999</v>
      </c>
      <c r="DB26" s="40">
        <v>338.480948</v>
      </c>
      <c r="DC26" s="40">
        <v>340.042821</v>
      </c>
      <c r="DD26" s="40">
        <v>364.060835</v>
      </c>
      <c r="DE26" s="40">
        <f>+SUM(DB26:DD26)</f>
        <v>1042.5846040000001</v>
      </c>
      <c r="DF26" s="70"/>
      <c r="DG26" s="16">
        <f>+SUM(V26:AJ26)</f>
        <v>5608.922138999999</v>
      </c>
      <c r="DH26" s="16">
        <f>+SUM(AL26:AZ26)</f>
        <v>5863.856566</v>
      </c>
      <c r="DI26" s="33">
        <f>+SUM(BB26:BP26)</f>
        <v>6189.932913999999</v>
      </c>
      <c r="DJ26" s="40">
        <f>+SUM(BR26:CF26)</f>
        <v>6391.695934000001</v>
      </c>
      <c r="DK26" s="40">
        <f>+SUM(CH26:CV26)</f>
        <v>6685.549276</v>
      </c>
      <c r="DL26" s="40">
        <f>+CX26+CY26+CZ26+DB26+DC26+DD26</f>
        <v>1995.769932</v>
      </c>
      <c r="DM26" s="38"/>
      <c r="DN26" s="38"/>
      <c r="DO26" s="38"/>
      <c r="DP26" s="38"/>
      <c r="DQ26" s="38"/>
      <c r="DR26" s="38"/>
      <c r="DS26" s="38"/>
      <c r="DT26" s="38"/>
      <c r="DU26" s="38"/>
      <c r="DV26" s="38"/>
      <c r="DW26" s="38"/>
      <c r="DX26" s="38"/>
      <c r="DY26" s="38"/>
      <c r="DZ26" s="38"/>
      <c r="EA26" s="38"/>
      <c r="EB26" s="38"/>
      <c r="EC26" s="38"/>
    </row>
    <row r="27" spans="1:133" s="37" customFormat="1" ht="12.75">
      <c r="A27" s="22"/>
      <c r="B27" s="15"/>
      <c r="C27" s="40"/>
      <c r="D27" s="40"/>
      <c r="E27" s="40"/>
      <c r="F27" s="40"/>
      <c r="G27" s="40"/>
      <c r="H27" s="40"/>
      <c r="I27" s="40"/>
      <c r="J27" s="40"/>
      <c r="K27" s="40"/>
      <c r="L27" s="40"/>
      <c r="M27" s="40"/>
      <c r="N27" s="40"/>
      <c r="O27" s="40"/>
      <c r="P27" s="40"/>
      <c r="Q27" s="40"/>
      <c r="R27" s="40"/>
      <c r="S27" s="40"/>
      <c r="T27" s="39"/>
      <c r="U27" s="2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40"/>
      <c r="BL27" s="40"/>
      <c r="BM27" s="40"/>
      <c r="BN27" s="40"/>
      <c r="BO27" s="40"/>
      <c r="BP27" s="40"/>
      <c r="BQ27" s="40"/>
      <c r="BR27" s="40"/>
      <c r="BS27" s="40"/>
      <c r="BT27" s="40"/>
      <c r="BU27" s="40"/>
      <c r="BV27" s="40"/>
      <c r="BW27" s="40"/>
      <c r="BX27" s="40"/>
      <c r="BY27" s="40"/>
      <c r="BZ27" s="40"/>
      <c r="CA27" s="40"/>
      <c r="CB27" s="40"/>
      <c r="CC27" s="40"/>
      <c r="CD27" s="40"/>
      <c r="CE27" s="40"/>
      <c r="CF27" s="40"/>
      <c r="CG27" s="40"/>
      <c r="CH27" s="40"/>
      <c r="CI27" s="40"/>
      <c r="CJ27" s="40"/>
      <c r="CK27" s="40"/>
      <c r="CL27" s="40"/>
      <c r="CM27" s="40"/>
      <c r="CN27" s="40"/>
      <c r="CO27" s="40"/>
      <c r="CP27" s="40"/>
      <c r="CQ27" s="40"/>
      <c r="CR27" s="40"/>
      <c r="CS27" s="40"/>
      <c r="CT27" s="40"/>
      <c r="CU27" s="40"/>
      <c r="CV27" s="40"/>
      <c r="CW27" s="40"/>
      <c r="CX27" s="40"/>
      <c r="CY27" s="40"/>
      <c r="CZ27" s="40"/>
      <c r="DA27" s="40"/>
      <c r="DB27" s="40"/>
      <c r="DC27" s="40"/>
      <c r="DD27" s="40"/>
      <c r="DE27" s="40"/>
      <c r="DF27" s="38"/>
      <c r="DG27" s="40"/>
      <c r="DH27" s="40"/>
      <c r="DI27" s="40"/>
      <c r="DJ27" s="40"/>
      <c r="DK27" s="40"/>
      <c r="DL27" s="40"/>
      <c r="DM27" s="38"/>
      <c r="DN27" s="38"/>
      <c r="DO27" s="38"/>
      <c r="DP27" s="38"/>
      <c r="DQ27" s="38"/>
      <c r="DR27" s="38"/>
      <c r="DS27" s="38"/>
      <c r="DT27" s="38"/>
      <c r="DU27" s="38"/>
      <c r="DV27" s="38"/>
      <c r="DW27" s="38"/>
      <c r="DX27" s="38"/>
      <c r="DY27" s="38"/>
      <c r="DZ27" s="38"/>
      <c r="EA27" s="38"/>
      <c r="EB27" s="38"/>
      <c r="EC27" s="38"/>
    </row>
    <row r="28" spans="1:133" ht="12.75">
      <c r="A28" s="22"/>
      <c r="B28" s="42" t="s">
        <v>24</v>
      </c>
      <c r="C28" s="40">
        <f aca="true" t="shared" si="17" ref="C28:N28">+(C32/C26)*100</f>
        <v>16.664727883814056</v>
      </c>
      <c r="D28" s="40">
        <f t="shared" si="17"/>
        <v>16.56513522997575</v>
      </c>
      <c r="E28" s="40">
        <f t="shared" si="17"/>
        <v>16.30186285330083</v>
      </c>
      <c r="F28" s="31">
        <f t="shared" si="17"/>
        <v>16.509872404875</v>
      </c>
      <c r="G28" s="40">
        <f>+(G32/G26)*100</f>
        <v>16.31795111172455</v>
      </c>
      <c r="H28" s="40">
        <f>+(H32/H26)*100</f>
        <v>16.35505095803019</v>
      </c>
      <c r="I28" s="40">
        <f>+(I32/I26)*100</f>
        <v>16.502611662310265</v>
      </c>
      <c r="J28" s="31">
        <f>+(J32/J26)*100</f>
        <v>16.39453310835859</v>
      </c>
      <c r="K28" s="40">
        <f t="shared" si="17"/>
        <v>17.251516827156273</v>
      </c>
      <c r="L28" s="40">
        <f t="shared" si="17"/>
        <v>17.048273220467006</v>
      </c>
      <c r="M28" s="40">
        <f t="shared" si="17"/>
        <v>17.079568867260363</v>
      </c>
      <c r="N28" s="31">
        <f t="shared" si="17"/>
        <v>17.128631511610195</v>
      </c>
      <c r="O28" s="40">
        <f>+(O32/O26)*100</f>
        <v>17.00984450583519</v>
      </c>
      <c r="P28" s="40">
        <f>+(P32/P26)*100</f>
        <v>17.01426023490309</v>
      </c>
      <c r="Q28" s="40">
        <f>+(Q32/Q26)*100</f>
        <v>17.41306641371139</v>
      </c>
      <c r="R28" s="31">
        <f>+(R32/R26)*100</f>
        <v>17.150965264629214</v>
      </c>
      <c r="S28" s="31">
        <f>+J28-R28</f>
        <v>-0.7564321562706233</v>
      </c>
      <c r="T28" s="39">
        <f>+(S28/R28)</f>
        <v>-0.0441043489156047</v>
      </c>
      <c r="U28" s="20"/>
      <c r="V28" s="31">
        <f aca="true" t="shared" si="18" ref="V28:BX28">+(V32/V26)*100</f>
        <v>19.47559322858839</v>
      </c>
      <c r="W28" s="31">
        <f t="shared" si="18"/>
        <v>19.222498178939077</v>
      </c>
      <c r="X28" s="31">
        <f t="shared" si="18"/>
        <v>18.694698352327972</v>
      </c>
      <c r="Y28" s="31">
        <f t="shared" si="18"/>
        <v>19.122471637866635</v>
      </c>
      <c r="Z28" s="31">
        <f t="shared" si="18"/>
        <v>19.50869608478355</v>
      </c>
      <c r="AA28" s="31">
        <f t="shared" si="18"/>
        <v>19.48995929361127</v>
      </c>
      <c r="AB28" s="31">
        <f t="shared" si="18"/>
        <v>19.442360989230973</v>
      </c>
      <c r="AC28" s="31">
        <f>+(AC32/AC26)*100</f>
        <v>19.47964496267635</v>
      </c>
      <c r="AD28" s="31">
        <f t="shared" si="18"/>
        <v>19.651429630674457</v>
      </c>
      <c r="AE28" s="31">
        <f t="shared" si="18"/>
        <v>20.017949248133977</v>
      </c>
      <c r="AF28" s="31">
        <f t="shared" si="18"/>
        <v>19.503116114642687</v>
      </c>
      <c r="AG28" s="31">
        <f>+(AG32/AG26)*100</f>
        <v>19.72671047523498</v>
      </c>
      <c r="AH28" s="31">
        <f t="shared" si="18"/>
        <v>19.84491647905287</v>
      </c>
      <c r="AI28" s="31">
        <f t="shared" si="18"/>
        <v>19.422753936993374</v>
      </c>
      <c r="AJ28" s="31">
        <f t="shared" si="18"/>
        <v>19.114373193142</v>
      </c>
      <c r="AK28" s="31">
        <f>+(AK32/AK26)*100</f>
        <v>19.46569025722262</v>
      </c>
      <c r="AL28" s="31">
        <f t="shared" si="18"/>
        <v>18.715726067618622</v>
      </c>
      <c r="AM28" s="31">
        <f t="shared" si="18"/>
        <v>18.463608378928203</v>
      </c>
      <c r="AN28" s="31">
        <f t="shared" si="18"/>
        <v>18.255591403287642</v>
      </c>
      <c r="AO28" s="31">
        <f>+(AO32/AO26)*100</f>
        <v>18.477247241651646</v>
      </c>
      <c r="AP28" s="31">
        <f t="shared" si="18"/>
        <v>18.355110778881954</v>
      </c>
      <c r="AQ28" s="31">
        <f t="shared" si="18"/>
        <v>18.443364987886714</v>
      </c>
      <c r="AR28" s="31">
        <f t="shared" si="18"/>
        <v>18.458055798708376</v>
      </c>
      <c r="AS28" s="31">
        <f>+(AS32/AS26)*100</f>
        <v>18.420085514388525</v>
      </c>
      <c r="AT28" s="31">
        <f t="shared" si="18"/>
        <v>18.438308316854346</v>
      </c>
      <c r="AU28" s="31">
        <f t="shared" si="18"/>
        <v>18.49705255973807</v>
      </c>
      <c r="AV28" s="31">
        <f t="shared" si="18"/>
        <v>18.256062823827225</v>
      </c>
      <c r="AW28" s="31">
        <f>+(AW32/AW26)*100</f>
        <v>18.396833371265277</v>
      </c>
      <c r="AX28" s="31">
        <f t="shared" si="18"/>
        <v>18.06241054428101</v>
      </c>
      <c r="AY28" s="31">
        <f t="shared" si="18"/>
        <v>17.91024481337276</v>
      </c>
      <c r="AZ28" s="31">
        <f t="shared" si="18"/>
        <v>17.737501788316237</v>
      </c>
      <c r="BA28" s="31">
        <f>+(BA32/BA26)*100</f>
        <v>17.9087087991157</v>
      </c>
      <c r="BB28" s="31">
        <f t="shared" si="18"/>
        <v>17.710267961028155</v>
      </c>
      <c r="BC28" s="31">
        <f t="shared" si="18"/>
        <v>17.371670876211265</v>
      </c>
      <c r="BD28" s="31">
        <f t="shared" si="18"/>
        <v>17.1974300123198</v>
      </c>
      <c r="BE28" s="31">
        <f>+(BE32/BE26)*100</f>
        <v>17.424151698396447</v>
      </c>
      <c r="BF28" s="31">
        <f t="shared" si="18"/>
        <v>17.247867943104268</v>
      </c>
      <c r="BG28" s="31">
        <f t="shared" si="18"/>
        <v>17.32846421689909</v>
      </c>
      <c r="BH28" s="31">
        <f t="shared" si="18"/>
        <v>17.77107468022181</v>
      </c>
      <c r="BI28" s="31">
        <f>+(BI32/BI26)*100</f>
        <v>17.45504435749578</v>
      </c>
      <c r="BJ28" s="31">
        <f t="shared" si="18"/>
        <v>17.890669216457333</v>
      </c>
      <c r="BK28" s="31">
        <f t="shared" si="18"/>
        <v>18.044012703077943</v>
      </c>
      <c r="BL28" s="31">
        <f t="shared" si="18"/>
        <v>17.642360381394173</v>
      </c>
      <c r="BM28" s="31">
        <f>+(BM32/BM26)*100</f>
        <v>17.8580637944004</v>
      </c>
      <c r="BN28" s="31">
        <f t="shared" si="18"/>
        <v>16.68758470578905</v>
      </c>
      <c r="BO28" s="31">
        <f t="shared" si="18"/>
        <v>17.80670108814438</v>
      </c>
      <c r="BP28" s="31">
        <f t="shared" si="18"/>
        <v>17.054841960748192</v>
      </c>
      <c r="BQ28" s="31">
        <f>+(BQ32/BQ26)*100</f>
        <v>17.181846846930377</v>
      </c>
      <c r="BR28" s="31">
        <f t="shared" si="18"/>
        <v>17.45578933309702</v>
      </c>
      <c r="BS28" s="31">
        <f t="shared" si="18"/>
        <v>18.05714793208198</v>
      </c>
      <c r="BT28" s="31">
        <f t="shared" si="18"/>
        <v>17.754580951840065</v>
      </c>
      <c r="BU28" s="31">
        <f>+(BU32/BU26)*100</f>
        <v>17.7512788515633</v>
      </c>
      <c r="BV28" s="31">
        <f t="shared" si="18"/>
        <v>17.23535387355815</v>
      </c>
      <c r="BW28" s="31">
        <f t="shared" si="18"/>
        <v>17.536758680112282</v>
      </c>
      <c r="BX28" s="31">
        <f t="shared" si="18"/>
        <v>17.578038967514406</v>
      </c>
      <c r="BY28" s="31">
        <f>+(BY32/BY26)*100</f>
        <v>17.452519370897722</v>
      </c>
      <c r="BZ28" s="31">
        <f aca="true" t="shared" si="19" ref="BZ28:CG28">+(BZ32/BZ26)*100</f>
        <v>17.734070310464325</v>
      </c>
      <c r="CA28" s="31">
        <f t="shared" si="19"/>
        <v>17.578871363231436</v>
      </c>
      <c r="CB28" s="31">
        <f t="shared" si="19"/>
        <v>17.567348685864484</v>
      </c>
      <c r="CC28" s="31">
        <f t="shared" si="19"/>
        <v>17.625483708848154</v>
      </c>
      <c r="CD28" s="31">
        <f t="shared" si="19"/>
        <v>17.957022408583747</v>
      </c>
      <c r="CE28" s="31">
        <f t="shared" si="19"/>
        <v>17.32828920881496</v>
      </c>
      <c r="CF28" s="31">
        <f t="shared" si="19"/>
        <v>17.323731753176684</v>
      </c>
      <c r="CG28" s="31">
        <f t="shared" si="19"/>
        <v>17.53964610977419</v>
      </c>
      <c r="CH28" s="31">
        <f aca="true" t="shared" si="20" ref="CH28:CP28">+(CH32/CH26)*100</f>
        <v>17.251516827156273</v>
      </c>
      <c r="CI28" s="31">
        <f t="shared" si="20"/>
        <v>17.048273220467006</v>
      </c>
      <c r="CJ28" s="31">
        <f t="shared" si="20"/>
        <v>17.079568867260363</v>
      </c>
      <c r="CK28" s="31">
        <f t="shared" si="20"/>
        <v>17.128631511610195</v>
      </c>
      <c r="CL28" s="31">
        <f t="shared" si="20"/>
        <v>17.00984450583519</v>
      </c>
      <c r="CM28" s="31">
        <f t="shared" si="20"/>
        <v>17.01426023490309</v>
      </c>
      <c r="CN28" s="31">
        <f t="shared" si="20"/>
        <v>17.41306641371139</v>
      </c>
      <c r="CO28" s="31">
        <f t="shared" si="20"/>
        <v>17.150965264629214</v>
      </c>
      <c r="CP28" s="31">
        <f t="shared" si="20"/>
        <v>17.154250950055502</v>
      </c>
      <c r="CQ28" s="31">
        <f aca="true" t="shared" si="21" ref="CQ28:CZ28">+(CQ32/CQ26)*100</f>
        <v>17.248340388867188</v>
      </c>
      <c r="CR28" s="31">
        <f t="shared" si="21"/>
        <v>17.021421153740263</v>
      </c>
      <c r="CS28" s="31">
        <f t="shared" si="21"/>
        <v>17.142116123013626</v>
      </c>
      <c r="CT28" s="31">
        <f t="shared" si="21"/>
        <v>16.952078748491708</v>
      </c>
      <c r="CU28" s="31">
        <f t="shared" si="21"/>
        <v>16.80435775341782</v>
      </c>
      <c r="CV28" s="31">
        <f t="shared" si="21"/>
        <v>16.71848722496379</v>
      </c>
      <c r="CW28" s="31">
        <f t="shared" si="21"/>
        <v>16.824702184795395</v>
      </c>
      <c r="CX28" s="31">
        <f t="shared" si="21"/>
        <v>16.664727883814056</v>
      </c>
      <c r="CY28" s="31">
        <f t="shared" si="21"/>
        <v>16.56513522997575</v>
      </c>
      <c r="CZ28" s="31">
        <f t="shared" si="21"/>
        <v>16.30186285330083</v>
      </c>
      <c r="DA28" s="31">
        <f>+(DA32/DA26)*100</f>
        <v>16.509872404875</v>
      </c>
      <c r="DB28" s="31">
        <f>+(DB32/DB26)*100</f>
        <v>16.31795111172455</v>
      </c>
      <c r="DC28" s="31">
        <f>+(DC32/DC26)*100</f>
        <v>16.35505095803019</v>
      </c>
      <c r="DD28" s="31">
        <f>+(DD32/DD26)*100</f>
        <v>16.502611662310265</v>
      </c>
      <c r="DE28" s="31">
        <f>+(DE32/DE26)*100</f>
        <v>16.39453310835859</v>
      </c>
      <c r="DF28" s="70"/>
      <c r="DG28" s="18">
        <f aca="true" t="shared" si="22" ref="DG28:DL28">+(DG32/DG26)*100</f>
        <v>19.460830115987175</v>
      </c>
      <c r="DH28" s="18">
        <f t="shared" si="22"/>
        <v>18.35061814265582</v>
      </c>
      <c r="DI28" s="31">
        <f t="shared" si="22"/>
        <v>17.52907011910078</v>
      </c>
      <c r="DJ28" s="31">
        <f t="shared" si="22"/>
        <v>17.59673350005263</v>
      </c>
      <c r="DK28" s="31">
        <f t="shared" si="22"/>
        <v>17.09339713229544</v>
      </c>
      <c r="DL28" s="31">
        <f t="shared" si="22"/>
        <v>16.449619480499248</v>
      </c>
      <c r="DM28" s="38"/>
      <c r="DN28" s="38"/>
      <c r="DO28" s="38"/>
      <c r="DP28" s="38"/>
      <c r="DQ28" s="38"/>
      <c r="DR28" s="38"/>
      <c r="DS28" s="38"/>
      <c r="DT28" s="38"/>
      <c r="DU28" s="38"/>
      <c r="DV28" s="38"/>
      <c r="DW28" s="38"/>
      <c r="DX28" s="38"/>
      <c r="DY28" s="38"/>
      <c r="DZ28" s="38"/>
      <c r="EA28" s="38"/>
      <c r="EB28" s="38"/>
      <c r="EC28" s="38"/>
    </row>
    <row r="29" spans="1:133" s="37" customFormat="1" ht="12.75" outlineLevel="1">
      <c r="A29" s="22"/>
      <c r="B29" s="15"/>
      <c r="C29" s="31"/>
      <c r="D29" s="31"/>
      <c r="E29" s="31"/>
      <c r="F29" s="40"/>
      <c r="G29" s="31"/>
      <c r="H29" s="31"/>
      <c r="I29" s="31"/>
      <c r="J29" s="40"/>
      <c r="K29" s="31"/>
      <c r="L29" s="31"/>
      <c r="M29" s="31"/>
      <c r="N29" s="40"/>
      <c r="O29" s="31"/>
      <c r="P29" s="31"/>
      <c r="Q29" s="31"/>
      <c r="R29" s="40"/>
      <c r="S29" s="40"/>
      <c r="T29" s="39"/>
      <c r="U29" s="2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40"/>
      <c r="BB29" s="40"/>
      <c r="BC29" s="40"/>
      <c r="BD29" s="40"/>
      <c r="BE29" s="40"/>
      <c r="BF29" s="40"/>
      <c r="BG29" s="40"/>
      <c r="BH29" s="40"/>
      <c r="BI29" s="40"/>
      <c r="BJ29" s="40"/>
      <c r="BK29" s="40"/>
      <c r="BL29" s="40"/>
      <c r="BM29" s="40"/>
      <c r="BN29" s="40"/>
      <c r="BO29" s="40"/>
      <c r="BP29" s="40"/>
      <c r="BQ29" s="40"/>
      <c r="BR29" s="40"/>
      <c r="BS29" s="40"/>
      <c r="BT29" s="40"/>
      <c r="BU29" s="40"/>
      <c r="BV29" s="40"/>
      <c r="BW29" s="40"/>
      <c r="BX29" s="40"/>
      <c r="BY29" s="40"/>
      <c r="BZ29" s="40"/>
      <c r="CA29" s="40"/>
      <c r="CB29" s="40"/>
      <c r="CC29" s="40"/>
      <c r="CD29" s="40"/>
      <c r="CE29" s="40"/>
      <c r="CF29" s="40"/>
      <c r="CG29" s="40"/>
      <c r="CH29" s="40"/>
      <c r="CI29" s="40"/>
      <c r="CJ29" s="40"/>
      <c r="CK29" s="40"/>
      <c r="CL29" s="40"/>
      <c r="CM29" s="40"/>
      <c r="CN29" s="40"/>
      <c r="CO29" s="40"/>
      <c r="CP29" s="40"/>
      <c r="CQ29" s="40"/>
      <c r="CR29" s="40"/>
      <c r="CS29" s="40"/>
      <c r="CT29" s="40"/>
      <c r="CU29" s="40"/>
      <c r="CV29" s="40"/>
      <c r="CW29" s="40"/>
      <c r="CX29" s="40"/>
      <c r="CY29" s="40"/>
      <c r="CZ29" s="40"/>
      <c r="DA29" s="40"/>
      <c r="DB29" s="40"/>
      <c r="DC29" s="40"/>
      <c r="DD29" s="40"/>
      <c r="DE29" s="40"/>
      <c r="DF29" s="38"/>
      <c r="DG29" s="31"/>
      <c r="DH29" s="31"/>
      <c r="DI29" s="31"/>
      <c r="DJ29" s="31"/>
      <c r="DK29" s="31"/>
      <c r="DL29" s="31"/>
      <c r="DM29" s="38"/>
      <c r="DN29" s="38"/>
      <c r="DO29" s="38"/>
      <c r="DP29" s="38"/>
      <c r="DQ29" s="38"/>
      <c r="DR29" s="38"/>
      <c r="DS29" s="38"/>
      <c r="DT29" s="38"/>
      <c r="DU29" s="38"/>
      <c r="DV29" s="38"/>
      <c r="DW29" s="38"/>
      <c r="DX29" s="38"/>
      <c r="DY29" s="38"/>
      <c r="DZ29" s="38"/>
      <c r="EA29" s="38"/>
      <c r="EB29" s="38"/>
      <c r="EC29" s="38"/>
    </row>
    <row r="30" spans="1:133" ht="12.75">
      <c r="A30" s="22"/>
      <c r="B30" s="42" t="s">
        <v>15</v>
      </c>
      <c r="C30" s="40">
        <f aca="true" t="shared" si="23" ref="C30:N30">+C34/C26</f>
        <v>8.395039983478053</v>
      </c>
      <c r="D30" s="40">
        <f t="shared" si="23"/>
        <v>8.363687082209065</v>
      </c>
      <c r="E30" s="40">
        <f t="shared" si="23"/>
        <v>8.239483145669544</v>
      </c>
      <c r="F30" s="31">
        <f t="shared" si="23"/>
        <v>8.332384369128686</v>
      </c>
      <c r="G30" s="40">
        <f>+G34/G26</f>
        <v>8.249115917803442</v>
      </c>
      <c r="H30" s="40">
        <f>+H34/H26</f>
        <v>8.269882451775091</v>
      </c>
      <c r="I30" s="40">
        <f>+I34/I26</f>
        <v>8.371395336221765</v>
      </c>
      <c r="J30" s="31">
        <f>+J34/J26</f>
        <v>8.298587833817654</v>
      </c>
      <c r="K30" s="40">
        <f t="shared" si="23"/>
        <v>8.353995268999942</v>
      </c>
      <c r="L30" s="40">
        <f t="shared" si="23"/>
        <v>8.32581404785981</v>
      </c>
      <c r="M30" s="40">
        <f t="shared" si="23"/>
        <v>8.403645630127658</v>
      </c>
      <c r="N30" s="31">
        <f t="shared" si="23"/>
        <v>8.360276646700315</v>
      </c>
      <c r="O30" s="40">
        <f>+O34/O26</f>
        <v>8.399580285892958</v>
      </c>
      <c r="P30" s="40">
        <f>+P34/P26</f>
        <v>8.405350812726356</v>
      </c>
      <c r="Q30" s="40">
        <f>+Q34/Q26</f>
        <v>8.604858312066034</v>
      </c>
      <c r="R30" s="31">
        <f>+R34/R26</f>
        <v>8.47259130739616</v>
      </c>
      <c r="S30" s="31">
        <f>+J30-R30</f>
        <v>-0.1740034735785052</v>
      </c>
      <c r="T30" s="39">
        <f>+(S30/R30)</f>
        <v>-0.020537220227607185</v>
      </c>
      <c r="U30" s="20"/>
      <c r="V30" s="31">
        <f>+V34/V26</f>
        <v>8.368506605578602</v>
      </c>
      <c r="W30" s="31">
        <f>+W34/W26</f>
        <v>8.300601496134936</v>
      </c>
      <c r="X30" s="31">
        <f>+X34/X26</f>
        <v>8.079642986194273</v>
      </c>
      <c r="Y30" s="31">
        <f>+Y34/Y26</f>
        <v>8.24529471758299</v>
      </c>
      <c r="Z30" s="31">
        <f>+Z34/Z26</f>
        <v>8.428459021685548</v>
      </c>
      <c r="AA30" s="31">
        <f aca="true" t="shared" si="24" ref="AA30:BX30">+AA34/AA26</f>
        <v>8.435898479024948</v>
      </c>
      <c r="AB30" s="31">
        <f t="shared" si="24"/>
        <v>8.453752424088508</v>
      </c>
      <c r="AC30" s="31">
        <f>+AC34/AC26</f>
        <v>8.43963164359714</v>
      </c>
      <c r="AD30" s="31">
        <f t="shared" si="24"/>
        <v>8.563090810136764</v>
      </c>
      <c r="AE30" s="31">
        <f t="shared" si="24"/>
        <v>8.728146159374385</v>
      </c>
      <c r="AF30" s="31">
        <f t="shared" si="24"/>
        <v>8.535571272766898</v>
      </c>
      <c r="AG30" s="31">
        <f>+AG34/AG26</f>
        <v>8.609715208952245</v>
      </c>
      <c r="AH30" s="31">
        <f t="shared" si="24"/>
        <v>8.713605152204927</v>
      </c>
      <c r="AI30" s="31">
        <f t="shared" si="24"/>
        <v>8.574640871580211</v>
      </c>
      <c r="AJ30" s="31">
        <f t="shared" si="24"/>
        <v>8.460155375897001</v>
      </c>
      <c r="AK30" s="31">
        <f>+AK34/AK26</f>
        <v>8.584605500157346</v>
      </c>
      <c r="AL30" s="31">
        <f t="shared" si="24"/>
        <v>8.348696527567487</v>
      </c>
      <c r="AM30" s="31">
        <f t="shared" si="24"/>
        <v>8.28678132180542</v>
      </c>
      <c r="AN30" s="31">
        <f t="shared" si="24"/>
        <v>8.169815287164898</v>
      </c>
      <c r="AO30" s="31">
        <f>+AO34/AO26</f>
        <v>8.267931022483053</v>
      </c>
      <c r="AP30" s="31">
        <f t="shared" si="24"/>
        <v>8.222561700990997</v>
      </c>
      <c r="AQ30" s="31">
        <f t="shared" si="24"/>
        <v>8.274634145180361</v>
      </c>
      <c r="AR30" s="31">
        <f t="shared" si="24"/>
        <v>8.290409393338726</v>
      </c>
      <c r="AS30" s="31">
        <f>+AS34/AS26</f>
        <v>8.26333366718344</v>
      </c>
      <c r="AT30" s="31">
        <f t="shared" si="24"/>
        <v>8.308404340768677</v>
      </c>
      <c r="AU30" s="31">
        <f t="shared" si="24"/>
        <v>8.350172881704024</v>
      </c>
      <c r="AV30" s="31">
        <f t="shared" si="24"/>
        <v>8.25689295276785</v>
      </c>
      <c r="AW30" s="31">
        <f>+AW34/AW26</f>
        <v>8.305120481055322</v>
      </c>
      <c r="AX30" s="31">
        <f t="shared" si="24"/>
        <v>8.18839513373381</v>
      </c>
      <c r="AY30" s="31">
        <f t="shared" si="24"/>
        <v>8.137215256794088</v>
      </c>
      <c r="AZ30" s="31">
        <f t="shared" si="24"/>
        <v>8.075476601679252</v>
      </c>
      <c r="BA30" s="31">
        <f>+BA34/BA26</f>
        <v>8.135553714459084</v>
      </c>
      <c r="BB30" s="31">
        <f t="shared" si="24"/>
        <v>8.078609571494837</v>
      </c>
      <c r="BC30" s="31">
        <f t="shared" si="24"/>
        <v>7.950006203131076</v>
      </c>
      <c r="BD30" s="31">
        <f t="shared" si="24"/>
        <v>7.878039504063627</v>
      </c>
      <c r="BE30" s="31">
        <f>+BE34/BE26</f>
        <v>7.967985404835035</v>
      </c>
      <c r="BF30" s="31">
        <f t="shared" si="24"/>
        <v>7.908751127291315</v>
      </c>
      <c r="BG30" s="31">
        <f t="shared" si="24"/>
        <v>7.953938360198852</v>
      </c>
      <c r="BH30" s="31">
        <f t="shared" si="24"/>
        <v>8.166542276280543</v>
      </c>
      <c r="BI30" s="31">
        <f>+BI34/BI26</f>
        <v>8.012630433622558</v>
      </c>
      <c r="BJ30" s="31">
        <f t="shared" si="24"/>
        <v>8.22872385276347</v>
      </c>
      <c r="BK30" s="31">
        <f t="shared" si="24"/>
        <v>8.301346528190741</v>
      </c>
      <c r="BL30" s="31">
        <f t="shared" si="24"/>
        <v>8.146289336667232</v>
      </c>
      <c r="BM30" s="31">
        <f>+BM34/BM26</f>
        <v>8.225140425994393</v>
      </c>
      <c r="BN30" s="31">
        <f t="shared" si="24"/>
        <v>7.749230397411966</v>
      </c>
      <c r="BO30" s="31">
        <f t="shared" si="24"/>
        <v>8.29601739005885</v>
      </c>
      <c r="BP30" s="31">
        <f t="shared" si="24"/>
        <v>7.960193991601572</v>
      </c>
      <c r="BQ30" s="31">
        <f>+BQ34/BQ26</f>
        <v>8.00070758226283</v>
      </c>
      <c r="BR30" s="31">
        <f t="shared" si="24"/>
        <v>8.166307012124113</v>
      </c>
      <c r="BS30" s="31">
        <f t="shared" si="24"/>
        <v>8.510062963171256</v>
      </c>
      <c r="BT30" s="31">
        <f t="shared" si="24"/>
        <v>8.400970578144067</v>
      </c>
      <c r="BU30" s="31">
        <f>+BU34/BU26</f>
        <v>8.356822400033982</v>
      </c>
      <c r="BV30" s="31">
        <f t="shared" si="24"/>
        <v>8.16888747230481</v>
      </c>
      <c r="BW30" s="31">
        <f t="shared" si="24"/>
        <v>8.319473391362626</v>
      </c>
      <c r="BX30" s="31">
        <f t="shared" si="24"/>
        <v>8.350377099361848</v>
      </c>
      <c r="BY30" s="31">
        <f>+BY34/BY26</f>
        <v>8.281003841382002</v>
      </c>
      <c r="BZ30" s="31">
        <f aca="true" t="shared" si="25" ref="BZ30:CF30">+BZ34/BZ26</f>
        <v>8.430333673836978</v>
      </c>
      <c r="CA30" s="31">
        <f t="shared" si="25"/>
        <v>8.36423874012148</v>
      </c>
      <c r="CB30" s="31">
        <f t="shared" si="25"/>
        <v>8.383244196986647</v>
      </c>
      <c r="CC30" s="31">
        <f>+CC34/CC26</f>
        <v>8.392157773009195</v>
      </c>
      <c r="CD30" s="31">
        <f t="shared" si="25"/>
        <v>8.589095216339327</v>
      </c>
      <c r="CE30" s="31">
        <f t="shared" si="25"/>
        <v>8.312990949373992</v>
      </c>
      <c r="CF30" s="31">
        <f t="shared" si="25"/>
        <v>8.349842946862351</v>
      </c>
      <c r="CG30" s="31">
        <f>+CG34/CG26</f>
        <v>8.418460398090678</v>
      </c>
      <c r="CH30" s="31">
        <f aca="true" t="shared" si="26" ref="CH30:CP30">+CH34/CH26</f>
        <v>8.353995268999942</v>
      </c>
      <c r="CI30" s="31">
        <f t="shared" si="26"/>
        <v>8.32581404785981</v>
      </c>
      <c r="CJ30" s="31">
        <f t="shared" si="26"/>
        <v>8.403645630127658</v>
      </c>
      <c r="CK30" s="31">
        <f>+CK34/CK26</f>
        <v>8.360276646700315</v>
      </c>
      <c r="CL30" s="31">
        <f t="shared" si="26"/>
        <v>8.399580285892958</v>
      </c>
      <c r="CM30" s="31">
        <f t="shared" si="26"/>
        <v>8.405350812726356</v>
      </c>
      <c r="CN30" s="31">
        <f t="shared" si="26"/>
        <v>8.604858312066034</v>
      </c>
      <c r="CO30" s="31">
        <f>+CO34/CO26</f>
        <v>8.47259130739616</v>
      </c>
      <c r="CP30" s="31">
        <f t="shared" si="26"/>
        <v>8.505780945326471</v>
      </c>
      <c r="CQ30" s="31">
        <f aca="true" t="shared" si="27" ref="CQ30:CZ30">+CQ34/CQ26</f>
        <v>8.577185715214318</v>
      </c>
      <c r="CR30" s="31">
        <f t="shared" si="27"/>
        <v>8.480208190162628</v>
      </c>
      <c r="CS30" s="31">
        <f>+CS34/CS26</f>
        <v>8.521428228323119</v>
      </c>
      <c r="CT30" s="31">
        <f t="shared" si="27"/>
        <v>8.472140396133701</v>
      </c>
      <c r="CU30" s="31">
        <f t="shared" si="27"/>
        <v>8.425284868619858</v>
      </c>
      <c r="CV30" s="31">
        <f t="shared" si="27"/>
        <v>8.39435243565432</v>
      </c>
      <c r="CW30" s="31">
        <f>+CW34/CW26</f>
        <v>8.430514353840433</v>
      </c>
      <c r="CX30" s="31">
        <f t="shared" si="27"/>
        <v>8.395039983478053</v>
      </c>
      <c r="CY30" s="31">
        <f t="shared" si="27"/>
        <v>8.363687082209065</v>
      </c>
      <c r="CZ30" s="31">
        <f t="shared" si="27"/>
        <v>8.239483145669544</v>
      </c>
      <c r="DA30" s="31">
        <f>+DA34/DA26</f>
        <v>8.332384369128686</v>
      </c>
      <c r="DB30" s="31">
        <f>+DB34/DB26</f>
        <v>8.249115917803442</v>
      </c>
      <c r="DC30" s="31">
        <f>+DC34/DC26</f>
        <v>8.269882451775091</v>
      </c>
      <c r="DD30" s="31">
        <f>+DD34/DD26</f>
        <v>8.371395336221765</v>
      </c>
      <c r="DE30" s="31">
        <f>+DE34/DE26</f>
        <v>8.298587833817654</v>
      </c>
      <c r="DF30" s="38"/>
      <c r="DG30" s="18">
        <f aca="true" t="shared" si="28" ref="DG30:DL30">+DG34/DG26</f>
        <v>8.462702451372007</v>
      </c>
      <c r="DH30" s="18">
        <f t="shared" si="28"/>
        <v>8.25816105337697</v>
      </c>
      <c r="DI30" s="31">
        <f t="shared" si="28"/>
        <v>8.063650635640796</v>
      </c>
      <c r="DJ30" s="31">
        <f t="shared" si="28"/>
        <v>8.35577704613944</v>
      </c>
      <c r="DK30" s="31">
        <f t="shared" si="28"/>
        <v>8.453361659422264</v>
      </c>
      <c r="DL30" s="31">
        <f t="shared" si="28"/>
        <v>8.31472915405662</v>
      </c>
      <c r="DM30" s="38"/>
      <c r="DN30" s="38"/>
      <c r="DO30" s="38"/>
      <c r="DP30" s="38"/>
      <c r="DQ30" s="38"/>
      <c r="DR30" s="38"/>
      <c r="DS30" s="38"/>
      <c r="DT30" s="38"/>
      <c r="DU30" s="38"/>
      <c r="DV30" s="38"/>
      <c r="DW30" s="38"/>
      <c r="DX30" s="38"/>
      <c r="DY30" s="38"/>
      <c r="DZ30" s="38"/>
      <c r="EA30" s="38"/>
      <c r="EB30" s="38"/>
      <c r="EC30" s="38"/>
    </row>
    <row r="31" spans="1:133" s="37" customFormat="1" ht="12.75" outlineLevel="1">
      <c r="A31" s="22"/>
      <c r="B31" s="15"/>
      <c r="C31" s="31"/>
      <c r="D31" s="31"/>
      <c r="E31" s="31"/>
      <c r="F31" s="40"/>
      <c r="G31" s="31"/>
      <c r="H31" s="31"/>
      <c r="I31" s="31"/>
      <c r="J31" s="40"/>
      <c r="K31" s="31"/>
      <c r="L31" s="31"/>
      <c r="M31" s="31"/>
      <c r="N31" s="40"/>
      <c r="O31" s="31"/>
      <c r="P31" s="31"/>
      <c r="Q31" s="31"/>
      <c r="R31" s="40"/>
      <c r="S31" s="40"/>
      <c r="T31" s="39"/>
      <c r="U31" s="2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c r="AX31" s="40"/>
      <c r="AY31" s="40"/>
      <c r="AZ31" s="40"/>
      <c r="BA31" s="40"/>
      <c r="BB31" s="40"/>
      <c r="BC31" s="40"/>
      <c r="BD31" s="40"/>
      <c r="BE31" s="40"/>
      <c r="BF31" s="40"/>
      <c r="BG31" s="40"/>
      <c r="BH31" s="40"/>
      <c r="BI31" s="40"/>
      <c r="BJ31" s="40"/>
      <c r="BK31" s="40"/>
      <c r="BL31" s="40"/>
      <c r="BM31" s="40"/>
      <c r="BN31" s="40"/>
      <c r="BO31" s="40"/>
      <c r="BP31" s="40"/>
      <c r="BQ31" s="40"/>
      <c r="BR31" s="40"/>
      <c r="BS31" s="40"/>
      <c r="BT31" s="40"/>
      <c r="BU31" s="40"/>
      <c r="BV31" s="40"/>
      <c r="BW31" s="40"/>
      <c r="BX31" s="40"/>
      <c r="BY31" s="40"/>
      <c r="BZ31" s="40"/>
      <c r="CA31" s="40"/>
      <c r="CB31" s="40"/>
      <c r="CC31" s="40"/>
      <c r="CD31" s="40"/>
      <c r="CE31" s="40"/>
      <c r="CF31" s="40"/>
      <c r="CG31" s="40"/>
      <c r="CH31" s="40"/>
      <c r="CI31" s="40"/>
      <c r="CJ31" s="40"/>
      <c r="CK31" s="40"/>
      <c r="CL31" s="40"/>
      <c r="CM31" s="40"/>
      <c r="CN31" s="40"/>
      <c r="CO31" s="40"/>
      <c r="CP31" s="40"/>
      <c r="CQ31" s="40"/>
      <c r="CR31" s="40"/>
      <c r="CS31" s="40"/>
      <c r="CT31" s="40"/>
      <c r="CU31" s="40"/>
      <c r="CV31" s="40"/>
      <c r="CW31" s="40"/>
      <c r="CX31" s="40"/>
      <c r="CY31" s="40"/>
      <c r="CZ31" s="40"/>
      <c r="DA31" s="40"/>
      <c r="DB31" s="40"/>
      <c r="DC31" s="40"/>
      <c r="DD31" s="40"/>
      <c r="DE31" s="40"/>
      <c r="DF31" s="38"/>
      <c r="DG31" s="31"/>
      <c r="DH31" s="31"/>
      <c r="DI31" s="31"/>
      <c r="DJ31" s="31"/>
      <c r="DK31" s="31"/>
      <c r="DL31" s="31"/>
      <c r="DM31" s="38"/>
      <c r="DN31" s="38"/>
      <c r="DO31" s="38"/>
      <c r="DP31" s="38"/>
      <c r="DQ31" s="38"/>
      <c r="DR31" s="38"/>
      <c r="DS31" s="38"/>
      <c r="DT31" s="38"/>
      <c r="DU31" s="38"/>
      <c r="DV31" s="38"/>
      <c r="DW31" s="38"/>
      <c r="DX31" s="38"/>
      <c r="DY31" s="38"/>
      <c r="DZ31" s="38"/>
      <c r="EA31" s="38"/>
      <c r="EB31" s="38"/>
      <c r="EC31" s="38"/>
    </row>
    <row r="32" spans="1:133" ht="12.75">
      <c r="A32" s="22"/>
      <c r="B32" s="42" t="s">
        <v>37</v>
      </c>
      <c r="C32" s="40">
        <f>+CX32</f>
        <v>53.15946290125674</v>
      </c>
      <c r="D32" s="40">
        <f>+CY32</f>
        <v>51.92165484187863</v>
      </c>
      <c r="E32" s="40">
        <f>+CZ32</f>
        <v>52.28856369165387</v>
      </c>
      <c r="F32" s="40">
        <f>+SUM(C32:E32)</f>
        <v>157.36968143478924</v>
      </c>
      <c r="G32" s="40">
        <f>+DB32</f>
        <v>55.233155617141804</v>
      </c>
      <c r="H32" s="40">
        <f>+DC32</f>
        <v>55.61417665367338</v>
      </c>
      <c r="I32" s="40">
        <f>+DD32</f>
        <v>60.079545814614136</v>
      </c>
      <c r="J32" s="40">
        <f>+SUM(G32:I32)</f>
        <v>170.92687808542934</v>
      </c>
      <c r="K32" s="40">
        <f>+CH32</f>
        <v>49.954499440781234</v>
      </c>
      <c r="L32" s="40">
        <f>+CI32</f>
        <v>47.89093901082587</v>
      </c>
      <c r="M32" s="40">
        <f>+CJ32</f>
        <v>45.28885313195735</v>
      </c>
      <c r="N32" s="40">
        <f>+SUM(K32:M32)</f>
        <v>143.13429158356445</v>
      </c>
      <c r="O32" s="40">
        <f>+CL32</f>
        <v>52.76703980522757</v>
      </c>
      <c r="P32" s="40">
        <f>+CM32</f>
        <v>54.268004385265314</v>
      </c>
      <c r="Q32" s="40">
        <f>+CN32</f>
        <v>58.05257375207673</v>
      </c>
      <c r="R32" s="40">
        <f>+SUM(O32:Q32)</f>
        <v>165.0876179425696</v>
      </c>
      <c r="S32" s="40">
        <f>+J32-R32</f>
        <v>5.839260142859729</v>
      </c>
      <c r="T32" s="39">
        <f>+(S32/R32)</f>
        <v>0.035370672953141044</v>
      </c>
      <c r="U32" s="20"/>
      <c r="V32" s="16">
        <f aca="true" t="shared" si="29" ref="V32:BV32">+V34/V82</f>
        <v>49.50092620109286</v>
      </c>
      <c r="W32" s="40">
        <f t="shared" si="29"/>
        <v>39.89310788018999</v>
      </c>
      <c r="X32" s="40">
        <f t="shared" si="29"/>
        <v>48.296089738979916</v>
      </c>
      <c r="Y32" s="40">
        <f>+SUM(V32:X32)</f>
        <v>137.69012382026278</v>
      </c>
      <c r="Z32" s="40">
        <f t="shared" si="29"/>
        <v>52.78901343869498</v>
      </c>
      <c r="AA32" s="40">
        <f t="shared" si="29"/>
        <v>51.72608553750077</v>
      </c>
      <c r="AB32" s="40">
        <f t="shared" si="29"/>
        <v>55.26724438963136</v>
      </c>
      <c r="AC32" s="40">
        <f>+SUM(Z32:AB32)</f>
        <v>159.7823433658271</v>
      </c>
      <c r="AD32" s="40">
        <f t="shared" si="29"/>
        <v>56.760994796086756</v>
      </c>
      <c r="AE32" s="40">
        <f t="shared" si="29"/>
        <v>57.304156012164725</v>
      </c>
      <c r="AF32" s="40">
        <f t="shared" si="29"/>
        <v>53.75450228735944</v>
      </c>
      <c r="AG32" s="40">
        <f>+SUM(AD32:AF32)</f>
        <v>167.81965309561093</v>
      </c>
      <c r="AH32" s="40">
        <f t="shared" si="29"/>
        <v>55.20218643428949</v>
      </c>
      <c r="AI32" s="40">
        <f t="shared" si="29"/>
        <v>54.97446942855071</v>
      </c>
      <c r="AJ32" s="40">
        <f t="shared" si="29"/>
        <v>50.78191238254254</v>
      </c>
      <c r="AK32" s="40">
        <f>+SUM(AH32:AJ32)</f>
        <v>160.95856824538274</v>
      </c>
      <c r="AL32" s="40">
        <f t="shared" si="29"/>
        <v>47.157949093222875</v>
      </c>
      <c r="AM32" s="40">
        <f t="shared" si="29"/>
        <v>46.3532926344145</v>
      </c>
      <c r="AN32" s="40">
        <f t="shared" si="29"/>
        <v>46.669632423959456</v>
      </c>
      <c r="AO32" s="40">
        <f>+SUM(AL32:AN32)</f>
        <v>140.18087415159684</v>
      </c>
      <c r="AP32" s="40">
        <f t="shared" si="29"/>
        <v>48.657724688713024</v>
      </c>
      <c r="AQ32" s="40">
        <f t="shared" si="29"/>
        <v>51.294325029923115</v>
      </c>
      <c r="AR32" s="40">
        <f t="shared" si="29"/>
        <v>52.25660712455947</v>
      </c>
      <c r="AS32" s="40">
        <f>+SUM(AP32:AR32)</f>
        <v>152.20865684319563</v>
      </c>
      <c r="AT32" s="40">
        <f t="shared" si="29"/>
        <v>54.895378945589</v>
      </c>
      <c r="AU32" s="40">
        <f t="shared" si="29"/>
        <v>56.13742342404102</v>
      </c>
      <c r="AV32" s="40">
        <f t="shared" si="29"/>
        <v>55.459234304748854</v>
      </c>
      <c r="AW32" s="40">
        <f>+SUM(AT32:AV32)</f>
        <v>166.49203667437888</v>
      </c>
      <c r="AX32" s="40">
        <f t="shared" si="29"/>
        <v>55.429963770599926</v>
      </c>
      <c r="AY32" s="40">
        <f t="shared" si="29"/>
        <v>53.51798473146346</v>
      </c>
      <c r="AZ32" s="40">
        <f t="shared" si="29"/>
        <v>49.3428430193047</v>
      </c>
      <c r="BA32" s="40">
        <f>+SUM(AX32:AZ32)</f>
        <v>158.29079152136808</v>
      </c>
      <c r="BB32" s="40">
        <f t="shared" si="29"/>
        <v>47.412911753267544</v>
      </c>
      <c r="BC32" s="40">
        <f t="shared" si="29"/>
        <v>47.223173909081794</v>
      </c>
      <c r="BD32" s="40">
        <f t="shared" si="29"/>
        <v>47.279691888564365</v>
      </c>
      <c r="BE32" s="40">
        <f>+SUM(BB32:BD32)</f>
        <v>141.9157775509137</v>
      </c>
      <c r="BF32" s="40">
        <f t="shared" si="29"/>
        <v>49.754392903704186</v>
      </c>
      <c r="BG32" s="40">
        <f t="shared" si="29"/>
        <v>50.43654696673271</v>
      </c>
      <c r="BH32" s="40">
        <f t="shared" si="29"/>
        <v>54.32376891621562</v>
      </c>
      <c r="BI32" s="40">
        <f>+SUM(BF32:BH32)</f>
        <v>154.5147087866525</v>
      </c>
      <c r="BJ32" s="40">
        <f t="shared" si="29"/>
        <v>55.36378028133796</v>
      </c>
      <c r="BK32" s="40">
        <f t="shared" si="29"/>
        <v>56.541881505495994</v>
      </c>
      <c r="BL32" s="40">
        <f t="shared" si="29"/>
        <v>55.90996940049286</v>
      </c>
      <c r="BM32" s="40">
        <f>+SUM(BJ32:BL32)</f>
        <v>167.8156311873268</v>
      </c>
      <c r="BN32" s="40">
        <f t="shared" si="29"/>
        <v>52.534889962120786</v>
      </c>
      <c r="BO32" s="40">
        <f t="shared" si="29"/>
        <v>54.78793124086433</v>
      </c>
      <c r="BP32" s="40">
        <f t="shared" si="29"/>
        <v>49.22262456758673</v>
      </c>
      <c r="BQ32" s="40">
        <f>+SUM(BN32:BP32)</f>
        <v>156.54544577057186</v>
      </c>
      <c r="BR32" s="40">
        <f t="shared" si="29"/>
        <v>49.098173760441874</v>
      </c>
      <c r="BS32" s="40">
        <f t="shared" si="29"/>
        <v>48.518024705645196</v>
      </c>
      <c r="BT32" s="40">
        <f t="shared" si="29"/>
        <v>49.91645643973017</v>
      </c>
      <c r="BU32" s="40">
        <f>+SUM(BR32:BT32)</f>
        <v>147.53265490581725</v>
      </c>
      <c r="BV32" s="40">
        <f t="shared" si="29"/>
        <v>50.60730091709356</v>
      </c>
      <c r="BW32" s="40">
        <v>50.3462692712088</v>
      </c>
      <c r="BX32" s="40">
        <v>55.430032086787385</v>
      </c>
      <c r="BY32" s="40">
        <f>+SUM(BV32:BX32)</f>
        <v>156.38360227508974</v>
      </c>
      <c r="BZ32" s="40">
        <v>56.88799732611098</v>
      </c>
      <c r="CA32" s="40">
        <v>58.43876259760707</v>
      </c>
      <c r="CB32" s="40">
        <v>58.43324775736264</v>
      </c>
      <c r="CC32" s="40">
        <f>+SUM(BZ32:CB32)</f>
        <v>173.76000768108068</v>
      </c>
      <c r="CD32" s="40">
        <v>58.702625874007445</v>
      </c>
      <c r="CE32" s="40">
        <v>56.192501671616505</v>
      </c>
      <c r="CF32" s="40">
        <v>54.482042370080464</v>
      </c>
      <c r="CG32" s="40">
        <f>+SUM(CD32:CF32)</f>
        <v>169.37716991570443</v>
      </c>
      <c r="CH32" s="40">
        <v>49.954499440781234</v>
      </c>
      <c r="CI32" s="40">
        <v>47.89093901082587</v>
      </c>
      <c r="CJ32" s="40">
        <v>45.28885313195735</v>
      </c>
      <c r="CK32" s="40">
        <f>+SUM(CH32:CJ32)</f>
        <v>143.13429158356445</v>
      </c>
      <c r="CL32" s="40">
        <v>52.76703980522757</v>
      </c>
      <c r="CM32" s="40">
        <v>54.268004385265314</v>
      </c>
      <c r="CN32" s="40">
        <v>58.05257375207673</v>
      </c>
      <c r="CO32" s="40">
        <f>+SUM(CL32:CN32)</f>
        <v>165.0876179425696</v>
      </c>
      <c r="CP32" s="40">
        <v>59.26493641086558</v>
      </c>
      <c r="CQ32" s="40">
        <v>60.544686497639155</v>
      </c>
      <c r="CR32" s="40">
        <v>58.497098501027715</v>
      </c>
      <c r="CS32" s="40">
        <f>+SUM(CP32:CR32)</f>
        <v>178.30672140953246</v>
      </c>
      <c r="CT32" s="40">
        <v>56.469489591612124</v>
      </c>
      <c r="CU32" s="40">
        <v>57.414818132469016</v>
      </c>
      <c r="CV32" s="40">
        <v>55.84591862656842</v>
      </c>
      <c r="CW32" s="40">
        <f>+SUM(CT32:CV32)</f>
        <v>169.73022635064956</v>
      </c>
      <c r="CX32" s="40">
        <v>53.15946290125674</v>
      </c>
      <c r="CY32" s="40">
        <v>51.92165484187863</v>
      </c>
      <c r="CZ32" s="40">
        <v>52.28856369165387</v>
      </c>
      <c r="DA32" s="40">
        <f>+SUM(CX32:CZ32)</f>
        <v>157.36968143478924</v>
      </c>
      <c r="DB32" s="40">
        <v>55.233155617141804</v>
      </c>
      <c r="DC32" s="40">
        <v>55.61417665367338</v>
      </c>
      <c r="DD32" s="40">
        <v>60.079545814614136</v>
      </c>
      <c r="DE32" s="40">
        <f>+SUM(DB32:DD32)</f>
        <v>170.92687808542934</v>
      </c>
      <c r="DF32" s="38"/>
      <c r="DG32" s="16">
        <f>+SUM(V32:AJ32)</f>
        <v>1091.542808808784</v>
      </c>
      <c r="DH32" s="16">
        <f>+SUM(AL32:AZ32)</f>
        <v>1076.0539268597106</v>
      </c>
      <c r="DI32" s="33">
        <f>+SUM(BB32:BP32)</f>
        <v>1085.037680820358</v>
      </c>
      <c r="DJ32" s="40">
        <f>+SUM(BR32:CF32)</f>
        <v>1124.72969963968</v>
      </c>
      <c r="DK32" s="40">
        <f>+SUM(CH32:CV32)</f>
        <v>1142.7874882219826</v>
      </c>
      <c r="DL32" s="40">
        <f>+CX32+CY32+CZ32+DB32+DC32+DD32</f>
        <v>328.2965595202186</v>
      </c>
      <c r="DM32" s="38"/>
      <c r="DN32" s="38"/>
      <c r="DO32" s="38"/>
      <c r="DP32" s="38"/>
      <c r="DQ32" s="38"/>
      <c r="DR32" s="38"/>
      <c r="DS32" s="38"/>
      <c r="DT32" s="38"/>
      <c r="DU32" s="38"/>
      <c r="DV32" s="38"/>
      <c r="DW32" s="38"/>
      <c r="DX32" s="38"/>
      <c r="DY32" s="38"/>
      <c r="DZ32" s="38"/>
      <c r="EA32" s="38"/>
      <c r="EB32" s="38"/>
      <c r="EC32" s="38"/>
    </row>
    <row r="33" spans="1:133" s="37" customFormat="1" ht="12.75" outlineLevel="1">
      <c r="A33" s="22"/>
      <c r="B33" s="15"/>
      <c r="C33" s="40"/>
      <c r="D33" s="40"/>
      <c r="E33" s="40"/>
      <c r="F33" s="40"/>
      <c r="G33" s="40"/>
      <c r="H33" s="40"/>
      <c r="I33" s="40"/>
      <c r="J33" s="40"/>
      <c r="K33" s="40"/>
      <c r="L33" s="40"/>
      <c r="M33" s="40"/>
      <c r="N33" s="40"/>
      <c r="O33" s="40"/>
      <c r="P33" s="40"/>
      <c r="Q33" s="40"/>
      <c r="R33" s="40"/>
      <c r="S33" s="40"/>
      <c r="T33" s="39"/>
      <c r="U33" s="2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40"/>
      <c r="BB33" s="40"/>
      <c r="BC33" s="40"/>
      <c r="BD33" s="40"/>
      <c r="BE33" s="40"/>
      <c r="BF33" s="40"/>
      <c r="BG33" s="40"/>
      <c r="BH33" s="40"/>
      <c r="BI33" s="40"/>
      <c r="BJ33" s="40"/>
      <c r="BK33" s="40"/>
      <c r="BL33" s="40"/>
      <c r="BM33" s="40"/>
      <c r="BN33" s="40"/>
      <c r="BO33" s="40"/>
      <c r="BP33" s="40"/>
      <c r="BQ33" s="40"/>
      <c r="BR33" s="40"/>
      <c r="BS33" s="40"/>
      <c r="BT33" s="40"/>
      <c r="BU33" s="40"/>
      <c r="BV33" s="40"/>
      <c r="BW33" s="40"/>
      <c r="BX33" s="40"/>
      <c r="BY33" s="40"/>
      <c r="BZ33" s="40"/>
      <c r="CA33" s="40"/>
      <c r="CB33" s="40"/>
      <c r="CC33" s="40"/>
      <c r="CD33" s="40"/>
      <c r="CE33" s="40"/>
      <c r="CF33" s="40"/>
      <c r="CG33" s="40"/>
      <c r="CH33" s="40"/>
      <c r="CI33" s="40"/>
      <c r="CJ33" s="40"/>
      <c r="CK33" s="40"/>
      <c r="CL33" s="40"/>
      <c r="CM33" s="40"/>
      <c r="CN33" s="40"/>
      <c r="CO33" s="40"/>
      <c r="CP33" s="40"/>
      <c r="CQ33" s="40"/>
      <c r="CR33" s="40"/>
      <c r="CS33" s="40"/>
      <c r="CT33" s="40"/>
      <c r="CU33" s="40"/>
      <c r="CV33" s="40"/>
      <c r="CW33" s="40"/>
      <c r="CX33" s="40"/>
      <c r="CY33" s="40"/>
      <c r="CZ33" s="40"/>
      <c r="DA33" s="40"/>
      <c r="DB33" s="40"/>
      <c r="DC33" s="40"/>
      <c r="DD33" s="40"/>
      <c r="DE33" s="40"/>
      <c r="DF33" s="38"/>
      <c r="DG33" s="40"/>
      <c r="DH33" s="40"/>
      <c r="DI33" s="40"/>
      <c r="DJ33" s="40"/>
      <c r="DK33" s="40"/>
      <c r="DL33" s="40"/>
      <c r="DM33" s="38"/>
      <c r="DN33" s="38"/>
      <c r="DO33" s="38"/>
      <c r="DP33" s="38"/>
      <c r="DQ33" s="38"/>
      <c r="DR33" s="38"/>
      <c r="DS33" s="38"/>
      <c r="DT33" s="38"/>
      <c r="DU33" s="38"/>
      <c r="DV33" s="38"/>
      <c r="DW33" s="38"/>
      <c r="DX33" s="38"/>
      <c r="DY33" s="38"/>
      <c r="DZ33" s="38"/>
      <c r="EA33" s="38"/>
      <c r="EB33" s="38"/>
      <c r="EC33" s="38"/>
    </row>
    <row r="34" spans="1:133" ht="12.75">
      <c r="A34" s="22"/>
      <c r="B34" s="42" t="s">
        <v>38</v>
      </c>
      <c r="C34" s="40">
        <f>+CX34</f>
        <v>2677.9664190599997</v>
      </c>
      <c r="D34" s="40">
        <f>+CY34</f>
        <v>2621.5087764699992</v>
      </c>
      <c r="E34" s="40">
        <f>+CZ34</f>
        <v>2642.83133238</v>
      </c>
      <c r="F34" s="40">
        <f>+SUM(C34:E34)</f>
        <v>7942.306527909999</v>
      </c>
      <c r="G34" s="40">
        <f>+DB34</f>
        <v>2792.1685760199994</v>
      </c>
      <c r="H34" s="40">
        <f>+DC34</f>
        <v>2812.1141582399987</v>
      </c>
      <c r="I34" s="40">
        <f>+DD34</f>
        <v>3047.6971762200014</v>
      </c>
      <c r="J34" s="40">
        <f>+SUM(G34:I34)</f>
        <v>8651.979910479999</v>
      </c>
      <c r="K34" s="40">
        <f>+CH34</f>
        <v>2419.031649069999</v>
      </c>
      <c r="L34" s="40">
        <f>+CI34</f>
        <v>2338.8354211899996</v>
      </c>
      <c r="M34" s="40">
        <f>+CJ34</f>
        <v>2228.3435587500003</v>
      </c>
      <c r="N34" s="40">
        <f>+SUM(K34:M34)</f>
        <v>6986.210629009998</v>
      </c>
      <c r="O34" s="40">
        <f>+CL34</f>
        <v>2605.673362510001</v>
      </c>
      <c r="P34" s="40">
        <f>+CM34</f>
        <v>2680.9370990400002</v>
      </c>
      <c r="Q34" s="40">
        <f>+CN34</f>
        <v>2868.731789789999</v>
      </c>
      <c r="R34" s="40">
        <f>+SUM(O34:Q34)</f>
        <v>8155.34225134</v>
      </c>
      <c r="S34" s="40">
        <f>+J34-R34</f>
        <v>496.6376591399985</v>
      </c>
      <c r="T34" s="39">
        <f>+(S34/R34)</f>
        <v>0.06089721851445244</v>
      </c>
      <c r="U34" s="20"/>
      <c r="V34" s="16">
        <v>2127.0151981199992</v>
      </c>
      <c r="W34" s="16">
        <v>1722.65221655</v>
      </c>
      <c r="X34" s="16">
        <v>2087.303872819999</v>
      </c>
      <c r="Y34" s="40">
        <f>+SUM(V34:X34)</f>
        <v>5936.971287489998</v>
      </c>
      <c r="Z34" s="16">
        <v>2280.6754210000026</v>
      </c>
      <c r="AA34" s="16">
        <v>2238.8759244600005</v>
      </c>
      <c r="AB34" s="16">
        <v>2403.08058003</v>
      </c>
      <c r="AC34" s="40">
        <f>+SUM(Z34:AB34)</f>
        <v>6922.631925490003</v>
      </c>
      <c r="AD34" s="16">
        <v>2473.3546721400007</v>
      </c>
      <c r="AE34" s="16">
        <v>2498.5528887800015</v>
      </c>
      <c r="AF34" s="16">
        <v>2352.574751690001</v>
      </c>
      <c r="AG34" s="40">
        <f>+SUM(AD34:AF34)</f>
        <v>7324.482312610004</v>
      </c>
      <c r="AH34" s="16">
        <v>2423.84520305</v>
      </c>
      <c r="AI34" s="16">
        <v>2426.9798916499994</v>
      </c>
      <c r="AJ34" s="16">
        <v>2247.6429893900004</v>
      </c>
      <c r="AK34" s="40">
        <f>+SUM(AH34:AJ34)</f>
        <v>7098.46808409</v>
      </c>
      <c r="AL34" s="16">
        <v>2103.6181253100017</v>
      </c>
      <c r="AM34" s="16">
        <v>2080.4145740300014</v>
      </c>
      <c r="AN34" s="16">
        <v>2088.578058090003</v>
      </c>
      <c r="AO34" s="40">
        <f>+SUM(AL34:AN34)</f>
        <v>6272.610757430006</v>
      </c>
      <c r="AP34" s="16">
        <v>2179.72611717</v>
      </c>
      <c r="AQ34" s="16">
        <v>2301.3250219000033</v>
      </c>
      <c r="AR34" s="16">
        <v>2347.0980437699995</v>
      </c>
      <c r="AS34" s="40">
        <f>+SUM(AP34:AR34)</f>
        <v>6828.149182840003</v>
      </c>
      <c r="AT34" s="16">
        <v>2473.616325760001</v>
      </c>
      <c r="AU34" s="16">
        <v>2534.22640829</v>
      </c>
      <c r="AV34" s="16">
        <v>2508.322661440002</v>
      </c>
      <c r="AW34" s="40">
        <f>+SUM(AT34:AV34)</f>
        <v>7516.165395490003</v>
      </c>
      <c r="AX34" s="16">
        <v>2512.85643458</v>
      </c>
      <c r="AY34" s="16">
        <v>2431.498655699999</v>
      </c>
      <c r="AZ34" s="16">
        <v>2246.466154129999</v>
      </c>
      <c r="BA34" s="40">
        <f>+SUM(AX34:AZ34)</f>
        <v>7190.821244409997</v>
      </c>
      <c r="BB34" s="40">
        <v>2162.7589347900002</v>
      </c>
      <c r="BC34" s="30">
        <v>2161.130775410001</v>
      </c>
      <c r="BD34" s="40">
        <v>2165.8543176000003</v>
      </c>
      <c r="BE34" s="40">
        <f>+SUM(BB34:BD34)</f>
        <v>6489.744027800001</v>
      </c>
      <c r="BF34" s="40">
        <v>2281.41305501</v>
      </c>
      <c r="BG34" s="40">
        <v>2315.0879423199985</v>
      </c>
      <c r="BH34" s="40">
        <v>2496.4013907099984</v>
      </c>
      <c r="BI34" s="40">
        <f>+SUM(BF34:BH34)</f>
        <v>7092.902388039996</v>
      </c>
      <c r="BJ34" s="40">
        <v>2546.429392149999</v>
      </c>
      <c r="BK34" s="40">
        <v>2601.2714547299993</v>
      </c>
      <c r="BL34" s="40">
        <v>2581.6204730799973</v>
      </c>
      <c r="BM34" s="40">
        <f>+SUM(BJ34:BL34)</f>
        <v>7729.321319959995</v>
      </c>
      <c r="BN34" s="40">
        <v>2439.567938659999</v>
      </c>
      <c r="BO34" s="40">
        <v>2552.5313649600007</v>
      </c>
      <c r="BP34" s="40">
        <v>2297.42170133</v>
      </c>
      <c r="BQ34" s="40">
        <f>+SUM(BN34:BP34)</f>
        <v>7289.52100495</v>
      </c>
      <c r="BR34" s="40">
        <v>2296.9500434</v>
      </c>
      <c r="BS34" s="40">
        <v>2286.58172734</v>
      </c>
      <c r="BT34" s="40">
        <v>2361.90695265</v>
      </c>
      <c r="BU34" s="40">
        <f>+SUM(BR34:BT34)</f>
        <v>6945.43872339</v>
      </c>
      <c r="BV34" s="40">
        <v>2398.589257300001</v>
      </c>
      <c r="BW34" s="40">
        <v>2388.4370834799993</v>
      </c>
      <c r="BX34" s="40">
        <v>2633.1815022700002</v>
      </c>
      <c r="BY34" s="40">
        <f>+SUM(BV34:BX34)</f>
        <v>7420.2078430500005</v>
      </c>
      <c r="BZ34" s="40">
        <v>2704.3131728900007</v>
      </c>
      <c r="CA34" s="40">
        <v>2780.58671654</v>
      </c>
      <c r="CB34" s="40">
        <v>2788.4696429299997</v>
      </c>
      <c r="CC34" s="40">
        <f>+SUM(BZ34:CB34)</f>
        <v>8273.36953236</v>
      </c>
      <c r="CD34" s="40">
        <v>2807.82877923</v>
      </c>
      <c r="CE34" s="40">
        <v>2695.752316860001</v>
      </c>
      <c r="CF34" s="40">
        <v>2625.97287753</v>
      </c>
      <c r="CG34" s="40">
        <f>+SUM(CD34:CF34)</f>
        <v>8129.553973620001</v>
      </c>
      <c r="CH34" s="40">
        <v>2419.031649069999</v>
      </c>
      <c r="CI34" s="40">
        <v>2338.8354211899996</v>
      </c>
      <c r="CJ34" s="40">
        <v>2228.3435587500003</v>
      </c>
      <c r="CK34" s="40">
        <f>+SUM(CH34:CJ34)</f>
        <v>6986.210629009998</v>
      </c>
      <c r="CL34" s="40">
        <v>2605.673362510001</v>
      </c>
      <c r="CM34" s="40">
        <v>2680.9370990400002</v>
      </c>
      <c r="CN34" s="40">
        <v>2868.731789789999</v>
      </c>
      <c r="CO34" s="40">
        <f>+SUM(CL34:CN34)</f>
        <v>8155.34225134</v>
      </c>
      <c r="CP34" s="40">
        <v>2938.59853349</v>
      </c>
      <c r="CQ34" s="40">
        <v>3010.741952280001</v>
      </c>
      <c r="CR34" s="40">
        <v>2914.3722450000014</v>
      </c>
      <c r="CS34" s="40">
        <f>+SUM(CP34:CR34)</f>
        <v>8863.712730770003</v>
      </c>
      <c r="CT34" s="40">
        <v>2822.175681319999</v>
      </c>
      <c r="CU34" s="40">
        <v>2878.6354441166654</v>
      </c>
      <c r="CV34" s="40">
        <v>2804.0235742400005</v>
      </c>
      <c r="CW34" s="40">
        <f>+SUM(CT34:CV34)</f>
        <v>8504.834699676665</v>
      </c>
      <c r="CX34" s="40">
        <v>2677.9664190599997</v>
      </c>
      <c r="CY34" s="40">
        <v>2621.5087764699992</v>
      </c>
      <c r="CZ34" s="40">
        <v>2642.83133238</v>
      </c>
      <c r="DA34" s="40">
        <f>+SUM(CX34:CZ34)</f>
        <v>7942.306527909999</v>
      </c>
      <c r="DB34" s="40">
        <v>2792.1685760199994</v>
      </c>
      <c r="DC34" s="40">
        <v>2812.1141582399987</v>
      </c>
      <c r="DD34" s="40">
        <v>3047.6971762200014</v>
      </c>
      <c r="DE34" s="40">
        <f>+SUM(DB34:DD34)</f>
        <v>8651.979910479999</v>
      </c>
      <c r="DF34" s="38"/>
      <c r="DG34" s="16">
        <f>+SUM(V34:AJ34)</f>
        <v>47466.63913527001</v>
      </c>
      <c r="DH34" s="40">
        <f>+SUM(AL34:AZ34)</f>
        <v>48424.67191593003</v>
      </c>
      <c r="DI34" s="36">
        <f>+SUM(BB34:BP34)</f>
        <v>49913.45647654998</v>
      </c>
      <c r="DJ34" s="40">
        <f>+SUM(BR34:CF34)</f>
        <v>53407.58617122</v>
      </c>
      <c r="DK34" s="40">
        <f>+SUM(CH34:CV34)</f>
        <v>56515.36592191667</v>
      </c>
      <c r="DL34" s="40">
        <f>+CX34+CY34+CZ34+DB34+DC34+DD34</f>
        <v>16594.286438389998</v>
      </c>
      <c r="DM34" s="38"/>
      <c r="DN34" s="38"/>
      <c r="DO34" s="38"/>
      <c r="DP34" s="38"/>
      <c r="DQ34" s="38"/>
      <c r="DR34" s="38"/>
      <c r="DS34" s="38"/>
      <c r="DT34" s="38"/>
      <c r="DU34" s="38"/>
      <c r="DV34" s="38"/>
      <c r="DW34" s="38"/>
      <c r="DX34" s="38"/>
      <c r="DY34" s="38"/>
      <c r="DZ34" s="38"/>
      <c r="EA34" s="38"/>
      <c r="EB34" s="38"/>
      <c r="EC34" s="38"/>
    </row>
    <row r="35" spans="1:133" s="37" customFormat="1" ht="12.75" outlineLevel="1">
      <c r="A35" s="22"/>
      <c r="B35" s="15"/>
      <c r="C35" s="40"/>
      <c r="D35" s="40"/>
      <c r="E35" s="40"/>
      <c r="F35" s="53"/>
      <c r="G35" s="40"/>
      <c r="H35" s="40"/>
      <c r="I35" s="40"/>
      <c r="J35" s="53"/>
      <c r="K35" s="40"/>
      <c r="L35" s="40"/>
      <c r="M35" s="40"/>
      <c r="N35" s="53"/>
      <c r="O35" s="40"/>
      <c r="P35" s="40"/>
      <c r="Q35" s="40"/>
      <c r="R35" s="53"/>
      <c r="S35" s="53"/>
      <c r="T35" s="39"/>
      <c r="U35" s="20"/>
      <c r="V35" s="53"/>
      <c r="W35" s="53"/>
      <c r="X35" s="53"/>
      <c r="Y35" s="53"/>
      <c r="Z35" s="53"/>
      <c r="AA35" s="53"/>
      <c r="AB35" s="53"/>
      <c r="AC35" s="53"/>
      <c r="AD35" s="53"/>
      <c r="AE35" s="53"/>
      <c r="AF35" s="53"/>
      <c r="AG35" s="53"/>
      <c r="AH35" s="53"/>
      <c r="AI35" s="53"/>
      <c r="AJ35" s="53"/>
      <c r="AK35" s="53"/>
      <c r="AL35" s="53"/>
      <c r="AM35" s="53"/>
      <c r="AN35" s="53"/>
      <c r="AO35" s="53"/>
      <c r="AP35" s="53"/>
      <c r="AQ35" s="53"/>
      <c r="AR35" s="53"/>
      <c r="AS35" s="53"/>
      <c r="AT35" s="53"/>
      <c r="AU35" s="53"/>
      <c r="AV35" s="53"/>
      <c r="AW35" s="53"/>
      <c r="AX35" s="53"/>
      <c r="AY35" s="53"/>
      <c r="AZ35" s="53"/>
      <c r="BA35" s="53"/>
      <c r="BB35" s="40"/>
      <c r="BC35" s="53"/>
      <c r="BD35" s="53"/>
      <c r="BE35" s="53"/>
      <c r="BF35" s="53"/>
      <c r="BG35" s="53"/>
      <c r="BH35" s="53"/>
      <c r="BI35" s="53"/>
      <c r="BJ35" s="53"/>
      <c r="BK35" s="53"/>
      <c r="BL35" s="53"/>
      <c r="BM35" s="53"/>
      <c r="BN35" s="53"/>
      <c r="BO35" s="53"/>
      <c r="BP35" s="53"/>
      <c r="BQ35" s="53"/>
      <c r="BR35" s="53"/>
      <c r="BS35" s="53"/>
      <c r="BT35" s="53"/>
      <c r="BU35" s="53"/>
      <c r="BV35" s="53"/>
      <c r="BW35" s="53"/>
      <c r="BX35" s="53"/>
      <c r="BY35" s="53"/>
      <c r="BZ35" s="53"/>
      <c r="CA35" s="53"/>
      <c r="CB35" s="53"/>
      <c r="CC35" s="53"/>
      <c r="CD35" s="53"/>
      <c r="CE35" s="53"/>
      <c r="CF35" s="53"/>
      <c r="CG35" s="53"/>
      <c r="CH35" s="53"/>
      <c r="CI35" s="53"/>
      <c r="CJ35" s="53"/>
      <c r="CK35" s="53"/>
      <c r="CL35" s="53"/>
      <c r="CM35" s="53"/>
      <c r="CN35" s="53"/>
      <c r="CO35" s="53"/>
      <c r="CP35" s="53"/>
      <c r="CQ35" s="53"/>
      <c r="CR35" s="53"/>
      <c r="CS35" s="53"/>
      <c r="CT35" s="53"/>
      <c r="CU35" s="53"/>
      <c r="CV35" s="53"/>
      <c r="CW35" s="53"/>
      <c r="CX35" s="53"/>
      <c r="CY35" s="53"/>
      <c r="CZ35" s="53"/>
      <c r="DA35" s="53"/>
      <c r="DB35" s="53"/>
      <c r="DC35" s="53"/>
      <c r="DD35" s="53"/>
      <c r="DE35" s="53"/>
      <c r="DF35" s="38"/>
      <c r="DG35" s="40"/>
      <c r="DH35" s="40"/>
      <c r="DI35" s="40"/>
      <c r="DJ35" s="40"/>
      <c r="DK35" s="40"/>
      <c r="DL35" s="40"/>
      <c r="DM35" s="38"/>
      <c r="DN35" s="38"/>
      <c r="DO35" s="38"/>
      <c r="DP35" s="38"/>
      <c r="DQ35" s="38"/>
      <c r="DR35" s="38"/>
      <c r="DS35" s="38"/>
      <c r="DT35" s="38"/>
      <c r="DU35" s="38"/>
      <c r="DV35" s="38"/>
      <c r="DW35" s="38"/>
      <c r="DX35" s="38"/>
      <c r="DY35" s="38"/>
      <c r="DZ35" s="38"/>
      <c r="EA35" s="38"/>
      <c r="EB35" s="38"/>
      <c r="EC35" s="38"/>
    </row>
    <row r="36" spans="1:133" ht="12.75">
      <c r="A36" s="22"/>
      <c r="B36" s="42" t="s">
        <v>16</v>
      </c>
      <c r="C36" s="40">
        <f>+CX36</f>
        <v>291.541168</v>
      </c>
      <c r="D36" s="40">
        <f>+CY36</f>
        <v>283.380725</v>
      </c>
      <c r="E36" s="40">
        <f>+CZ36</f>
        <v>321.612954</v>
      </c>
      <c r="F36" s="40">
        <f>+SUM(C36:E36)</f>
        <v>896.5348469999999</v>
      </c>
      <c r="G36" s="40">
        <f>+DB36</f>
        <v>305.682052</v>
      </c>
      <c r="H36" s="40">
        <f>+DC36</f>
        <v>345.733522</v>
      </c>
      <c r="I36" s="40">
        <f>+DD36</f>
        <v>343.243574</v>
      </c>
      <c r="J36" s="40">
        <f>+SUM(G36:I36)</f>
        <v>994.659148</v>
      </c>
      <c r="K36" s="40">
        <f>+CH36</f>
        <v>255.637</v>
      </c>
      <c r="L36" s="40">
        <f>+CI36</f>
        <v>263.336111</v>
      </c>
      <c r="M36" s="40">
        <f>+CJ36</f>
        <v>299.47698</v>
      </c>
      <c r="N36" s="40">
        <f>+SUM(K36:M36)</f>
        <v>818.450091</v>
      </c>
      <c r="O36" s="40">
        <f>+CL36</f>
        <v>266.724035</v>
      </c>
      <c r="P36" s="40">
        <f>+CM36</f>
        <v>306.509309</v>
      </c>
      <c r="Q36" s="40">
        <f>+CN36</f>
        <v>320.456256</v>
      </c>
      <c r="R36" s="40">
        <f>+SUM(O36:Q36)</f>
        <v>893.6895999999999</v>
      </c>
      <c r="S36" s="40">
        <f>+J36-R36</f>
        <v>100.96954800000003</v>
      </c>
      <c r="T36" s="39">
        <f>+(S36/R36)</f>
        <v>0.1129805561125474</v>
      </c>
      <c r="U36" s="20"/>
      <c r="V36" s="16">
        <v>255.26237799999998</v>
      </c>
      <c r="W36" s="16">
        <v>221.237049</v>
      </c>
      <c r="X36" s="16">
        <v>288.018652</v>
      </c>
      <c r="Y36" s="40">
        <f>+SUM(V36:X36)</f>
        <v>764.518079</v>
      </c>
      <c r="Z36" s="16">
        <v>260.459311</v>
      </c>
      <c r="AA36" s="16">
        <v>280.90723500000007</v>
      </c>
      <c r="AB36" s="16">
        <v>243.064459</v>
      </c>
      <c r="AC36" s="40">
        <f>+SUM(Z36:AB36)</f>
        <v>784.4310050000001</v>
      </c>
      <c r="AD36" s="16">
        <v>294.241544</v>
      </c>
      <c r="AE36" s="16">
        <v>264.123706</v>
      </c>
      <c r="AF36" s="16">
        <v>274.131984</v>
      </c>
      <c r="AG36" s="40">
        <f>+SUM(AD36:AF36)</f>
        <v>832.497234</v>
      </c>
      <c r="AH36" s="16">
        <v>274.412596</v>
      </c>
      <c r="AI36" s="16">
        <v>223.952594</v>
      </c>
      <c r="AJ36" s="16">
        <v>279.852717</v>
      </c>
      <c r="AK36" s="40">
        <f>+SUM(AH36:AJ36)</f>
        <v>778.217907</v>
      </c>
      <c r="AL36" s="16">
        <v>239.403258</v>
      </c>
      <c r="AM36" s="16">
        <v>255.97787599999998</v>
      </c>
      <c r="AN36" s="16">
        <v>267.78096600000003</v>
      </c>
      <c r="AO36" s="40">
        <f>+SUM(AL36:AN36)</f>
        <v>763.1621</v>
      </c>
      <c r="AP36" s="16">
        <v>234.236827</v>
      </c>
      <c r="AQ36" s="16">
        <v>262.487456</v>
      </c>
      <c r="AR36" s="16">
        <v>266.77337299999994</v>
      </c>
      <c r="AS36" s="40">
        <f>+SUM(AP36:AR36)</f>
        <v>763.497656</v>
      </c>
      <c r="AT36" s="16">
        <v>296.561325</v>
      </c>
      <c r="AU36" s="16">
        <v>282.5524909999999</v>
      </c>
      <c r="AV36" s="16">
        <v>280.321214</v>
      </c>
      <c r="AW36" s="40">
        <f>+SUM(AT36:AV36)</f>
        <v>859.4350299999999</v>
      </c>
      <c r="AX36" s="40">
        <v>284.584535</v>
      </c>
      <c r="AY36" s="16">
        <v>285.21072200000003</v>
      </c>
      <c r="AZ36" s="16">
        <v>285.539035</v>
      </c>
      <c r="BA36" s="40">
        <f>+SUM(AX36:AZ36)</f>
        <v>855.334292</v>
      </c>
      <c r="BB36" s="30">
        <v>238.04896800000003</v>
      </c>
      <c r="BC36" s="30">
        <v>264.134446</v>
      </c>
      <c r="BD36" s="40">
        <v>275.55258000000003</v>
      </c>
      <c r="BE36" s="40">
        <f>+SUM(BB36:BD36)</f>
        <v>777.7359940000001</v>
      </c>
      <c r="BF36" s="40">
        <f>274.990301-5.927355</f>
        <v>269.062946</v>
      </c>
      <c r="BG36" s="40">
        <v>274.993593</v>
      </c>
      <c r="BH36" s="40">
        <v>257.328513</v>
      </c>
      <c r="BI36" s="40">
        <f>+SUM(BF36:BH36)</f>
        <v>801.3850519999999</v>
      </c>
      <c r="BJ36" s="40">
        <v>301.652605</v>
      </c>
      <c r="BK36" s="40">
        <v>307.875698</v>
      </c>
      <c r="BL36" s="40">
        <v>295.620741</v>
      </c>
      <c r="BM36" s="40">
        <f>+SUM(BJ36:BL36)</f>
        <v>905.149044</v>
      </c>
      <c r="BN36" s="40">
        <v>300.214399</v>
      </c>
      <c r="BO36" s="40">
        <v>294.691141</v>
      </c>
      <c r="BP36" s="40">
        <v>307.224356</v>
      </c>
      <c r="BQ36" s="40">
        <f>+SUM(BN36:BP36)</f>
        <v>902.1298959999999</v>
      </c>
      <c r="BR36" s="40">
        <v>252.578661</v>
      </c>
      <c r="BS36" s="40">
        <v>258.811184</v>
      </c>
      <c r="BT36" s="40">
        <v>292.968308</v>
      </c>
      <c r="BU36" s="40">
        <f>+SUM(BR36:BT36)</f>
        <v>804.358153</v>
      </c>
      <c r="BV36" s="40">
        <v>273.531427</v>
      </c>
      <c r="BW36" s="40">
        <v>288.81981</v>
      </c>
      <c r="BX36" s="40">
        <v>291.480952</v>
      </c>
      <c r="BY36" s="40">
        <f>+SUM(BV36:BX36)</f>
        <v>853.8321890000001</v>
      </c>
      <c r="BZ36" s="40">
        <v>306.159557</v>
      </c>
      <c r="CA36" s="40">
        <v>322.18077400000004</v>
      </c>
      <c r="CB36" s="40">
        <v>317.853334</v>
      </c>
      <c r="CC36" s="40">
        <f>+SUM(BZ36:CB36)</f>
        <v>946.1936650000001</v>
      </c>
      <c r="CD36" s="40">
        <v>318.674895</v>
      </c>
      <c r="CE36" s="40">
        <v>314.048321</v>
      </c>
      <c r="CF36" s="40">
        <v>306.953726</v>
      </c>
      <c r="CG36" s="40">
        <f>+SUM(CD36:CF36)</f>
        <v>939.676942</v>
      </c>
      <c r="CH36" s="40">
        <v>255.637</v>
      </c>
      <c r="CI36" s="40">
        <v>263.336111</v>
      </c>
      <c r="CJ36" s="40">
        <v>299.47698</v>
      </c>
      <c r="CK36" s="40">
        <f>+SUM(CH36:CJ36)</f>
        <v>818.450091</v>
      </c>
      <c r="CL36" s="40">
        <v>266.724035</v>
      </c>
      <c r="CM36" s="40">
        <v>306.509309</v>
      </c>
      <c r="CN36" s="40">
        <v>320.456256</v>
      </c>
      <c r="CO36" s="40">
        <f>+SUM(CL36:CN36)</f>
        <v>893.6895999999999</v>
      </c>
      <c r="CP36" s="40">
        <v>336.588772</v>
      </c>
      <c r="CQ36" s="40">
        <v>341.463272</v>
      </c>
      <c r="CR36" s="40">
        <v>323.025899</v>
      </c>
      <c r="CS36" s="40">
        <f>+SUM(CP36:CR36)</f>
        <v>1001.077943</v>
      </c>
      <c r="CT36" s="40">
        <v>354.535526</v>
      </c>
      <c r="CU36" s="40">
        <v>316.585698</v>
      </c>
      <c r="CV36" s="40">
        <v>314.952434</v>
      </c>
      <c r="CW36" s="40">
        <f>+SUM(CT36:CV36)</f>
        <v>986.073658</v>
      </c>
      <c r="CX36" s="40">
        <v>291.541168</v>
      </c>
      <c r="CY36" s="40">
        <v>283.380725</v>
      </c>
      <c r="CZ36" s="40">
        <v>321.612954</v>
      </c>
      <c r="DA36" s="40">
        <f>+SUM(CX36:CZ36)</f>
        <v>896.5348469999999</v>
      </c>
      <c r="DB36" s="40">
        <v>305.682052</v>
      </c>
      <c r="DC36" s="40">
        <v>345.733522</v>
      </c>
      <c r="DD36" s="40">
        <v>343.243574</v>
      </c>
      <c r="DE36" s="40">
        <f>+SUM(DB36:DD36)</f>
        <v>994.659148</v>
      </c>
      <c r="DF36" s="38"/>
      <c r="DG36" s="16">
        <f>+SUM(V36:AJ36)</f>
        <v>5541.110543000001</v>
      </c>
      <c r="DH36" s="16">
        <f>+SUM(AL36:AZ36)</f>
        <v>5627.523864</v>
      </c>
      <c r="DI36" s="33">
        <f>+SUM(BB36:BP36)</f>
        <v>5870.670076000001</v>
      </c>
      <c r="DJ36" s="40">
        <f>+SUM(BR36:CF36)</f>
        <v>6148.444956</v>
      </c>
      <c r="DK36" s="40">
        <f>+SUM(CH36:CV36)</f>
        <v>6412.5089259999995</v>
      </c>
      <c r="DL36" s="40">
        <f>+CX36+CY36+CZ36+DB36+DC36+DD36</f>
        <v>1891.193995</v>
      </c>
      <c r="DM36" s="38"/>
      <c r="DN36" s="38"/>
      <c r="DO36" s="38"/>
      <c r="DP36" s="38"/>
      <c r="DQ36" s="38"/>
      <c r="DR36" s="38"/>
      <c r="DS36" s="38"/>
      <c r="DT36" s="38"/>
      <c r="DU36" s="38"/>
      <c r="DV36" s="38"/>
      <c r="DW36" s="38"/>
      <c r="DX36" s="38"/>
      <c r="DY36" s="38"/>
      <c r="DZ36" s="38"/>
      <c r="EA36" s="38"/>
      <c r="EB36" s="38"/>
      <c r="EC36" s="38"/>
    </row>
    <row r="37" spans="1:133" s="37" customFormat="1" ht="12.75" outlineLevel="1">
      <c r="A37" s="22"/>
      <c r="B37" s="15"/>
      <c r="C37" s="40"/>
      <c r="D37" s="40"/>
      <c r="E37" s="40"/>
      <c r="F37" s="40"/>
      <c r="G37" s="40"/>
      <c r="H37" s="40"/>
      <c r="I37" s="40"/>
      <c r="J37" s="40"/>
      <c r="K37" s="40"/>
      <c r="L37" s="40"/>
      <c r="M37" s="40"/>
      <c r="N37" s="40"/>
      <c r="O37" s="40"/>
      <c r="P37" s="40"/>
      <c r="Q37" s="40"/>
      <c r="R37" s="40"/>
      <c r="S37" s="40"/>
      <c r="T37" s="39"/>
      <c r="U37" s="2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53"/>
      <c r="AU37" s="40"/>
      <c r="AV37" s="40"/>
      <c r="AW37" s="40"/>
      <c r="AX37" s="40"/>
      <c r="AY37" s="40"/>
      <c r="AZ37" s="40"/>
      <c r="BA37" s="40"/>
      <c r="BB37" s="40"/>
      <c r="BC37" s="40"/>
      <c r="BD37" s="40"/>
      <c r="BE37" s="40"/>
      <c r="BF37" s="40"/>
      <c r="BG37" s="40"/>
      <c r="BH37" s="40"/>
      <c r="BI37" s="40"/>
      <c r="BJ37" s="40"/>
      <c r="BK37" s="40"/>
      <c r="BL37" s="40"/>
      <c r="BM37" s="40"/>
      <c r="BN37" s="40"/>
      <c r="BO37" s="40"/>
      <c r="BP37" s="40"/>
      <c r="BQ37" s="40"/>
      <c r="BR37" s="40"/>
      <c r="BS37" s="40"/>
      <c r="BT37" s="40"/>
      <c r="BU37" s="40"/>
      <c r="BV37" s="40"/>
      <c r="BW37" s="40"/>
      <c r="BX37" s="40"/>
      <c r="BY37" s="40"/>
      <c r="BZ37" s="40"/>
      <c r="CA37" s="40"/>
      <c r="CB37" s="40"/>
      <c r="CC37" s="40"/>
      <c r="CD37" s="40"/>
      <c r="CE37" s="40"/>
      <c r="CF37" s="40"/>
      <c r="CG37" s="40"/>
      <c r="CH37" s="40"/>
      <c r="CI37" s="40"/>
      <c r="CJ37" s="40"/>
      <c r="CK37" s="40"/>
      <c r="CL37" s="40"/>
      <c r="CM37" s="40"/>
      <c r="CN37" s="40"/>
      <c r="CO37" s="40"/>
      <c r="CP37" s="40"/>
      <c r="CQ37" s="40"/>
      <c r="CR37" s="40"/>
      <c r="CS37" s="40"/>
      <c r="CT37" s="40"/>
      <c r="CU37" s="40"/>
      <c r="CV37" s="40"/>
      <c r="CW37" s="40"/>
      <c r="CX37" s="40"/>
      <c r="CY37" s="40"/>
      <c r="CZ37" s="40"/>
      <c r="DA37" s="40"/>
      <c r="DB37" s="40"/>
      <c r="DC37" s="40"/>
      <c r="DD37" s="40"/>
      <c r="DE37" s="40"/>
      <c r="DF37" s="38"/>
      <c r="DG37" s="40"/>
      <c r="DH37" s="40"/>
      <c r="DI37" s="40"/>
      <c r="DJ37" s="40"/>
      <c r="DK37" s="40"/>
      <c r="DL37" s="40"/>
      <c r="DM37" s="38"/>
      <c r="DN37" s="38"/>
      <c r="DO37" s="38"/>
      <c r="DP37" s="38"/>
      <c r="DQ37" s="38"/>
      <c r="DR37" s="38"/>
      <c r="DS37" s="38"/>
      <c r="DT37" s="38"/>
      <c r="DU37" s="38"/>
      <c r="DV37" s="38"/>
      <c r="DW37" s="38"/>
      <c r="DX37" s="38"/>
      <c r="DY37" s="38"/>
      <c r="DZ37" s="38"/>
      <c r="EA37" s="38"/>
      <c r="EB37" s="38"/>
      <c r="EC37" s="38"/>
    </row>
    <row r="38" spans="1:133" ht="12.75">
      <c r="A38" s="22"/>
      <c r="B38" s="42" t="s">
        <v>35</v>
      </c>
      <c r="C38" s="40">
        <f>+CX38</f>
        <v>47.62731300636611</v>
      </c>
      <c r="D38" s="40">
        <f>+CY38</f>
        <v>47.32611620508736</v>
      </c>
      <c r="E38" s="40">
        <f>+CZ38</f>
        <v>52.52073604243499</v>
      </c>
      <c r="F38" s="40">
        <f>+SUM(C38:E38)</f>
        <v>147.47416525388846</v>
      </c>
      <c r="G38" s="40">
        <f>+DB38</f>
        <v>49.51130980652419</v>
      </c>
      <c r="H38" s="40">
        <f>+DC38</f>
        <v>56.41996629625015</v>
      </c>
      <c r="I38" s="40">
        <f>+DD38</f>
        <v>57.33635195629475</v>
      </c>
      <c r="J38" s="40">
        <f>+SUM(G38:I38)</f>
        <v>163.2676280590691</v>
      </c>
      <c r="K38" s="40">
        <f>+CH38</f>
        <v>43.924255602822555</v>
      </c>
      <c r="L38" s="40">
        <f>+CI38</f>
        <v>45.8779574281227</v>
      </c>
      <c r="M38" s="40">
        <f>+CJ38</f>
        <v>49.68942355188603</v>
      </c>
      <c r="N38" s="40">
        <f>+SUM(K38:M38)</f>
        <v>139.4916365828313</v>
      </c>
      <c r="O38" s="40">
        <f>+CL38</f>
        <v>44.53676993704011</v>
      </c>
      <c r="P38" s="40">
        <f>+CM38</f>
        <v>52.13510049815998</v>
      </c>
      <c r="Q38" s="40">
        <f>+CN38</f>
        <v>55.305084646906586</v>
      </c>
      <c r="R38" s="40">
        <f>+SUM(O38:Q38)</f>
        <v>151.97695508210668</v>
      </c>
      <c r="S38" s="40">
        <f>+J38-R38</f>
        <v>11.290672976962412</v>
      </c>
      <c r="T38" s="39">
        <f>+(S38/R38)</f>
        <v>0.07429200677736005</v>
      </c>
      <c r="U38" s="20"/>
      <c r="V38" s="40">
        <f aca="true" t="shared" si="30" ref="V38:BV38">+V40/V82</f>
        <v>49.65204892806941</v>
      </c>
      <c r="W38" s="40">
        <f t="shared" si="30"/>
        <v>43.74087477148885</v>
      </c>
      <c r="X38" s="40">
        <f t="shared" si="30"/>
        <v>48.13159446168227</v>
      </c>
      <c r="Y38" s="40">
        <f>+SUM(V38:X38)</f>
        <v>141.5245181612405</v>
      </c>
      <c r="Z38" s="40">
        <f t="shared" si="30"/>
        <v>47.161789382829205</v>
      </c>
      <c r="AA38" s="40">
        <f t="shared" si="30"/>
        <v>54.373003151583575</v>
      </c>
      <c r="AB38" s="40">
        <f t="shared" si="30"/>
        <v>47.326243289153226</v>
      </c>
      <c r="AC38" s="40">
        <f>+SUM(Z38:AB38)</f>
        <v>148.861035823566</v>
      </c>
      <c r="AD38" s="40">
        <f t="shared" si="30"/>
        <v>57.253065511796926</v>
      </c>
      <c r="AE38" s="40">
        <f t="shared" si="30"/>
        <v>53.31962071712965</v>
      </c>
      <c r="AF38" s="40">
        <f t="shared" si="30"/>
        <v>53.8361031832774</v>
      </c>
      <c r="AG38" s="40">
        <f>+SUM(AD38:AF38)</f>
        <v>164.408789412204</v>
      </c>
      <c r="AH38" s="40">
        <f t="shared" si="30"/>
        <v>53.15851061981166</v>
      </c>
      <c r="AI38" s="40">
        <f t="shared" si="30"/>
        <v>43.68817091244332</v>
      </c>
      <c r="AJ38" s="40">
        <f t="shared" si="30"/>
        <v>52.85206403807441</v>
      </c>
      <c r="AK38" s="40">
        <f>+SUM(AH38:AJ38)</f>
        <v>149.69874557032938</v>
      </c>
      <c r="AL38" s="40">
        <f t="shared" si="30"/>
        <v>44.93623658829409</v>
      </c>
      <c r="AM38" s="40">
        <f t="shared" si="30"/>
        <v>48.051338785518375</v>
      </c>
      <c r="AN38" s="40">
        <f t="shared" si="30"/>
        <v>48.687811943493536</v>
      </c>
      <c r="AO38" s="40">
        <f>+SUM(AL38:AN38)</f>
        <v>141.675387317306</v>
      </c>
      <c r="AP38" s="40">
        <f t="shared" si="30"/>
        <v>43.60017841133722</v>
      </c>
      <c r="AQ38" s="40">
        <f t="shared" si="30"/>
        <v>47.286665964413324</v>
      </c>
      <c r="AR38" s="40">
        <f t="shared" si="30"/>
        <v>49.69162316449536</v>
      </c>
      <c r="AS38" s="40">
        <f>+SUM(AP38:AR38)</f>
        <v>140.5784675402459</v>
      </c>
      <c r="AT38" s="40">
        <f t="shared" si="30"/>
        <v>54.35437364335222</v>
      </c>
      <c r="AU38" s="40">
        <f t="shared" si="30"/>
        <v>51.914204818965224</v>
      </c>
      <c r="AV38" s="40">
        <f t="shared" si="30"/>
        <v>51.353194191785214</v>
      </c>
      <c r="AW38" s="40">
        <f>+SUM(AT38:AV38)</f>
        <v>157.62177265410264</v>
      </c>
      <c r="AX38" s="40">
        <f t="shared" si="30"/>
        <v>50.98777622529718</v>
      </c>
      <c r="AY38" s="40">
        <f t="shared" si="30"/>
        <v>51.418929577864695</v>
      </c>
      <c r="AZ38" s="40">
        <f t="shared" si="30"/>
        <v>50.714472977989224</v>
      </c>
      <c r="BA38" s="40">
        <f>+SUM(AX38:AZ38)</f>
        <v>153.12117878115112</v>
      </c>
      <c r="BB38" s="40">
        <f t="shared" si="30"/>
        <v>41.79462418043029</v>
      </c>
      <c r="BC38" s="40">
        <f t="shared" si="30"/>
        <v>45.685205670589674</v>
      </c>
      <c r="BD38" s="40">
        <f t="shared" si="30"/>
        <v>47.2952620248246</v>
      </c>
      <c r="BE38" s="40">
        <f>+SUM(BB38:BD38)</f>
        <v>134.77509187584457</v>
      </c>
      <c r="BF38" s="40">
        <f t="shared" si="30"/>
        <v>46.00664550579564</v>
      </c>
      <c r="BG38" s="40">
        <f t="shared" si="30"/>
        <v>47.79903200627437</v>
      </c>
      <c r="BH38" s="40">
        <f t="shared" si="30"/>
        <v>44.791509221013676</v>
      </c>
      <c r="BI38" s="40">
        <f>+SUM(BF38:BH38)</f>
        <v>138.5971867330837</v>
      </c>
      <c r="BJ38" s="40">
        <f t="shared" si="30"/>
        <v>53.97639569622455</v>
      </c>
      <c r="BK38" s="40">
        <f t="shared" si="30"/>
        <v>54.95079726079802</v>
      </c>
      <c r="BL38" s="40">
        <f t="shared" si="30"/>
        <v>52.99520446457577</v>
      </c>
      <c r="BM38" s="40">
        <f>+SUM(BJ38:BL38)</f>
        <v>161.92239742159833</v>
      </c>
      <c r="BN38" s="40">
        <f t="shared" si="30"/>
        <v>52.53946127062198</v>
      </c>
      <c r="BO38" s="40">
        <f t="shared" si="30"/>
        <v>53.21701237816408</v>
      </c>
      <c r="BP38" s="40">
        <f t="shared" si="30"/>
        <v>53.7267752078776</v>
      </c>
      <c r="BQ38" s="40">
        <f>+SUM(BN38:BP38)</f>
        <v>159.48324885666366</v>
      </c>
      <c r="BR38" s="40">
        <f t="shared" si="30"/>
        <v>43.24992844613976</v>
      </c>
      <c r="BS38" s="40">
        <f t="shared" si="30"/>
        <v>45.582883103430476</v>
      </c>
      <c r="BT38" s="40">
        <f t="shared" si="30"/>
        <v>50.64854169266145</v>
      </c>
      <c r="BU38" s="40">
        <f>+SUM(BR38:BT38)</f>
        <v>139.4813532422317</v>
      </c>
      <c r="BV38" s="40">
        <f t="shared" si="30"/>
        <v>47.308823813275836</v>
      </c>
      <c r="BW38" s="40">
        <v>50.24630139375468</v>
      </c>
      <c r="BX38" s="40">
        <v>51.05090580238545</v>
      </c>
      <c r="BY38" s="40">
        <f>+SUM(BV38:BX38)</f>
        <v>148.60603100941597</v>
      </c>
      <c r="BZ38" s="40">
        <v>54.35051469282147</v>
      </c>
      <c r="CA38" s="40">
        <v>56.31272375608589</v>
      </c>
      <c r="CB38" s="40">
        <v>56.4896277152844</v>
      </c>
      <c r="CC38" s="40">
        <f>+SUM(BZ38:CB38)</f>
        <v>167.15286616419175</v>
      </c>
      <c r="CD38" s="40">
        <v>57.967334928519755</v>
      </c>
      <c r="CE38" s="40">
        <v>54.62894895725223</v>
      </c>
      <c r="CF38" s="40">
        <v>53.25661032011747</v>
      </c>
      <c r="CG38" s="40">
        <f>+SUM(CD38:CF38)</f>
        <v>165.85289420588944</v>
      </c>
      <c r="CH38" s="40">
        <v>43.924255602822555</v>
      </c>
      <c r="CI38" s="40">
        <v>45.8779574281227</v>
      </c>
      <c r="CJ38" s="40">
        <v>49.68942355188603</v>
      </c>
      <c r="CK38" s="40">
        <f>+SUM(CH38:CJ38)</f>
        <v>139.4916365828313</v>
      </c>
      <c r="CL38" s="40">
        <v>44.53676993704011</v>
      </c>
      <c r="CM38" s="40">
        <v>52.13510049815998</v>
      </c>
      <c r="CN38" s="40">
        <v>55.305084646906586</v>
      </c>
      <c r="CO38" s="40">
        <f>+SUM(CL38:CN38)</f>
        <v>151.97695508210668</v>
      </c>
      <c r="CP38" s="40">
        <v>57.4875695436642</v>
      </c>
      <c r="CQ38" s="40">
        <v>58.792907239842684</v>
      </c>
      <c r="CR38" s="40">
        <v>55.50762016426875</v>
      </c>
      <c r="CS38" s="40">
        <f>+SUM(CP38:CR38)</f>
        <v>171.78809694777564</v>
      </c>
      <c r="CT38" s="40">
        <v>59.7895413408168</v>
      </c>
      <c r="CU38" s="40">
        <v>53.37188699496384</v>
      </c>
      <c r="CV38" s="40">
        <v>52.342718227843065</v>
      </c>
      <c r="CW38" s="40">
        <f>+SUM(CT38:CV38)</f>
        <v>165.5041465636237</v>
      </c>
      <c r="CX38" s="40">
        <v>47.62731300636611</v>
      </c>
      <c r="CY38" s="40">
        <v>47.32611620508736</v>
      </c>
      <c r="CZ38" s="40">
        <v>52.52073604243499</v>
      </c>
      <c r="DA38" s="40">
        <f>+SUM(CX38:CZ38)</f>
        <v>147.47416525388846</v>
      </c>
      <c r="DB38" s="40">
        <v>49.51130980652419</v>
      </c>
      <c r="DC38" s="40">
        <v>56.41996629625015</v>
      </c>
      <c r="DD38" s="40">
        <v>57.33635195629475</v>
      </c>
      <c r="DE38" s="40">
        <f>+SUM(DB38:DD38)</f>
        <v>163.2676280590691</v>
      </c>
      <c r="DF38" s="38"/>
      <c r="DG38" s="16">
        <f>+SUM(V38:AJ38)</f>
        <v>1059.2874323643503</v>
      </c>
      <c r="DH38" s="16">
        <f>+SUM(AL38:AZ38)</f>
        <v>1032.8724338044601</v>
      </c>
      <c r="DI38" s="33">
        <f>+SUM(BB38:BP38)</f>
        <v>1030.0726009177167</v>
      </c>
      <c r="DJ38" s="40">
        <f>+SUM(BR38:CF38)</f>
        <v>1076.3333950375684</v>
      </c>
      <c r="DK38" s="40">
        <f>+SUM(CH38:CV38)</f>
        <v>1092.017523789051</v>
      </c>
      <c r="DL38" s="40">
        <f>+CX38+CY38+CZ38+DB38+DC38+DD38</f>
        <v>310.74179331295755</v>
      </c>
      <c r="DM38" s="38"/>
      <c r="DN38" s="38"/>
      <c r="DO38" s="38"/>
      <c r="DP38" s="38"/>
      <c r="DQ38" s="38"/>
      <c r="DR38" s="38"/>
      <c r="DS38" s="38"/>
      <c r="DT38" s="38"/>
      <c r="DU38" s="38"/>
      <c r="DV38" s="38"/>
      <c r="DW38" s="38"/>
      <c r="DX38" s="38"/>
      <c r="DY38" s="38"/>
      <c r="DZ38" s="38"/>
      <c r="EA38" s="38"/>
      <c r="EB38" s="38"/>
      <c r="EC38" s="38"/>
    </row>
    <row r="39" spans="1:133" s="37" customFormat="1" ht="12.75" outlineLevel="1">
      <c r="A39" s="22"/>
      <c r="B39" s="15"/>
      <c r="C39" s="40"/>
      <c r="D39" s="40"/>
      <c r="E39" s="40"/>
      <c r="F39" s="40"/>
      <c r="G39" s="40"/>
      <c r="H39" s="40"/>
      <c r="I39" s="40"/>
      <c r="J39" s="40"/>
      <c r="K39" s="40"/>
      <c r="L39" s="40"/>
      <c r="M39" s="40"/>
      <c r="N39" s="40"/>
      <c r="O39" s="40"/>
      <c r="P39" s="40"/>
      <c r="Q39" s="40"/>
      <c r="R39" s="40"/>
      <c r="S39" s="40"/>
      <c r="T39" s="39"/>
      <c r="U39" s="2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0"/>
      <c r="BD39" s="40"/>
      <c r="BE39" s="40"/>
      <c r="BF39" s="40"/>
      <c r="BG39" s="40"/>
      <c r="BH39" s="40"/>
      <c r="BI39" s="40"/>
      <c r="BJ39" s="40"/>
      <c r="BK39" s="40"/>
      <c r="BL39" s="40"/>
      <c r="BM39" s="40"/>
      <c r="BN39" s="40"/>
      <c r="BO39" s="40"/>
      <c r="BP39" s="40"/>
      <c r="BQ39" s="40"/>
      <c r="BR39" s="40"/>
      <c r="BS39" s="40"/>
      <c r="BT39" s="40"/>
      <c r="BU39" s="40"/>
      <c r="BV39" s="40"/>
      <c r="BW39" s="40"/>
      <c r="BX39" s="40"/>
      <c r="BY39" s="40"/>
      <c r="BZ39" s="40"/>
      <c r="CA39" s="40"/>
      <c r="CB39" s="40"/>
      <c r="CC39" s="40"/>
      <c r="CD39" s="40"/>
      <c r="CE39" s="40"/>
      <c r="CF39" s="40"/>
      <c r="CG39" s="40"/>
      <c r="CH39" s="40"/>
      <c r="CI39" s="40"/>
      <c r="CJ39" s="40"/>
      <c r="CK39" s="40"/>
      <c r="CL39" s="40"/>
      <c r="CM39" s="40"/>
      <c r="CN39" s="40"/>
      <c r="CO39" s="40"/>
      <c r="CP39" s="40"/>
      <c r="CQ39" s="40"/>
      <c r="CR39" s="40"/>
      <c r="CS39" s="40"/>
      <c r="CT39" s="40"/>
      <c r="CU39" s="40"/>
      <c r="CV39" s="40"/>
      <c r="CW39" s="40"/>
      <c r="CX39" s="40"/>
      <c r="CY39" s="40"/>
      <c r="CZ39" s="40"/>
      <c r="DA39" s="40"/>
      <c r="DB39" s="40"/>
      <c r="DC39" s="40"/>
      <c r="DD39" s="40"/>
      <c r="DE39" s="40"/>
      <c r="DF39" s="38"/>
      <c r="DG39" s="40"/>
      <c r="DH39" s="40"/>
      <c r="DI39" s="40"/>
      <c r="DJ39" s="40"/>
      <c r="DK39" s="40"/>
      <c r="DL39" s="40"/>
      <c r="DM39" s="38"/>
      <c r="DN39" s="38"/>
      <c r="DO39" s="38"/>
      <c r="DP39" s="38"/>
      <c r="DQ39" s="38"/>
      <c r="DR39" s="38"/>
      <c r="DS39" s="38"/>
      <c r="DT39" s="38"/>
      <c r="DU39" s="38"/>
      <c r="DV39" s="38"/>
      <c r="DW39" s="38"/>
      <c r="DX39" s="38"/>
      <c r="DY39" s="38"/>
      <c r="DZ39" s="38"/>
      <c r="EA39" s="38"/>
      <c r="EB39" s="38"/>
      <c r="EC39" s="38"/>
    </row>
    <row r="40" spans="1:133" ht="12.75">
      <c r="A40" s="22"/>
      <c r="B40" s="42" t="s">
        <v>36</v>
      </c>
      <c r="C40" s="40">
        <f>+CX40</f>
        <v>2399.2782827399997</v>
      </c>
      <c r="D40" s="40">
        <f>+CY40</f>
        <v>2389.4814093599994</v>
      </c>
      <c r="E40" s="40">
        <f>+CZ40</f>
        <v>2654.56606594</v>
      </c>
      <c r="F40" s="40">
        <f>+SUM(C40:E40)</f>
        <v>7443.325758039999</v>
      </c>
      <c r="G40" s="40">
        <f>+DB40</f>
        <v>2505.3865940400005</v>
      </c>
      <c r="H40" s="40">
        <f>+DC40</f>
        <v>2852.85866978</v>
      </c>
      <c r="I40" s="40">
        <f>+DD40</f>
        <v>2908.541261133333</v>
      </c>
      <c r="J40" s="40">
        <f>+SUM(G40:I40)</f>
        <v>8266.786524953335</v>
      </c>
      <c r="K40" s="40">
        <f>+CH40</f>
        <v>2127.018900290001</v>
      </c>
      <c r="L40" s="40">
        <f>+CI40</f>
        <v>2240.5280435299996</v>
      </c>
      <c r="M40" s="40">
        <f>+CJ40</f>
        <v>2444.8644479300006</v>
      </c>
      <c r="N40" s="40">
        <f>+SUM(K40:M40)</f>
        <v>6812.411391750002</v>
      </c>
      <c r="O40" s="40">
        <f>+CL40</f>
        <v>2199.2568752299967</v>
      </c>
      <c r="P40" s="40">
        <f>+CM40</f>
        <v>2575.5678077899997</v>
      </c>
      <c r="Q40" s="40">
        <f>+CN40</f>
        <v>2732.9615934200006</v>
      </c>
      <c r="R40" s="40">
        <f>+SUM(O40:Q40)</f>
        <v>7507.786276439998</v>
      </c>
      <c r="S40" s="40">
        <f>+J40-R40</f>
        <v>759.0002485133373</v>
      </c>
      <c r="T40" s="39">
        <f>+(S40/R40)</f>
        <v>0.10109507923728964</v>
      </c>
      <c r="U40" s="20"/>
      <c r="V40" s="16">
        <v>2133.5088208</v>
      </c>
      <c r="W40" s="16">
        <v>1888.80533212</v>
      </c>
      <c r="X40" s="16">
        <v>2080.19456788</v>
      </c>
      <c r="Y40" s="40">
        <f>+SUM(V40:X40)</f>
        <v>6102.5087208</v>
      </c>
      <c r="Z40" s="16">
        <v>2037.55908378</v>
      </c>
      <c r="AA40" s="16">
        <v>2353.44326623</v>
      </c>
      <c r="AB40" s="16">
        <v>2057.79711708</v>
      </c>
      <c r="AC40" s="40">
        <f>+SUM(Z40:AB40)</f>
        <v>6448.79946709</v>
      </c>
      <c r="AD40" s="16">
        <v>2494.79660437</v>
      </c>
      <c r="AE40" s="16">
        <v>2324.82077466</v>
      </c>
      <c r="AF40" s="16">
        <v>2356.1460285</v>
      </c>
      <c r="AG40" s="40">
        <f>+SUM(AD40:AF40)</f>
        <v>7175.763407529999</v>
      </c>
      <c r="AH40" s="16">
        <v>2334.11046355</v>
      </c>
      <c r="AI40" s="16">
        <v>1928.71915654</v>
      </c>
      <c r="AJ40" s="16">
        <v>2339.26935077</v>
      </c>
      <c r="AK40" s="40">
        <f>+SUM(AH40:AJ40)</f>
        <v>6602.098970860001</v>
      </c>
      <c r="AL40" s="16">
        <v>2004.51214669</v>
      </c>
      <c r="AM40" s="16">
        <v>2156.62577197</v>
      </c>
      <c r="AN40" s="16">
        <v>2178.89643522</v>
      </c>
      <c r="AO40" s="40">
        <f>+SUM(AL40:AN40)</f>
        <v>6340.034353880001</v>
      </c>
      <c r="AP40" s="16">
        <v>1953.16259041</v>
      </c>
      <c r="AQ40" s="16">
        <v>2121.52099716</v>
      </c>
      <c r="AR40" s="16">
        <v>2231.89215563</v>
      </c>
      <c r="AS40" s="40">
        <f>+SUM(AP40:AR40)</f>
        <v>6306.5757432</v>
      </c>
      <c r="AT40" s="16">
        <v>2449.23832576</v>
      </c>
      <c r="AU40" s="16">
        <v>2343.57654472</v>
      </c>
      <c r="AV40" s="16">
        <v>2322.61376024</v>
      </c>
      <c r="AW40" s="40">
        <f>+SUM(AT40:AV40)</f>
        <v>7115.42863072</v>
      </c>
      <c r="AX40" s="16">
        <v>2311.47474862</v>
      </c>
      <c r="AY40" s="16">
        <v>2336.13165319</v>
      </c>
      <c r="AZ40" s="16">
        <v>2308.9133114</v>
      </c>
      <c r="BA40" s="40">
        <f>+SUM(AX40:AZ40)</f>
        <v>6956.51971321</v>
      </c>
      <c r="BB40" s="30">
        <v>1906.47849984</v>
      </c>
      <c r="BC40" s="30">
        <v>2090.74688935</v>
      </c>
      <c r="BD40" s="40">
        <v>2166.5675762</v>
      </c>
      <c r="BE40" s="40">
        <f>+SUM(BB40:BD40)</f>
        <v>6163.79296539</v>
      </c>
      <c r="BF40" s="40">
        <v>2109.5657197</v>
      </c>
      <c r="BG40" s="40">
        <v>2194.02336812</v>
      </c>
      <c r="BH40" s="40">
        <v>2058.35471548</v>
      </c>
      <c r="BI40" s="40">
        <f>+SUM(BF40:BH40)</f>
        <v>6361.943803300001</v>
      </c>
      <c r="BJ40" s="40">
        <v>2482.61733185</v>
      </c>
      <c r="BK40" s="40">
        <v>2528.07187386</v>
      </c>
      <c r="BL40" s="40">
        <v>2447.03236807</v>
      </c>
      <c r="BM40" s="40">
        <f>+SUM(BJ40:BL40)</f>
        <v>7457.72157378</v>
      </c>
      <c r="BN40" s="40">
        <v>2439.78021697</v>
      </c>
      <c r="BO40" s="40">
        <v>2479.34335479</v>
      </c>
      <c r="BP40" s="40">
        <v>2507.64887873</v>
      </c>
      <c r="BQ40" s="40">
        <f>+SUM(BN40:BP40)</f>
        <v>7426.77245049</v>
      </c>
      <c r="BR40" s="40">
        <v>2023.3527525100674</v>
      </c>
      <c r="BS40" s="40">
        <v>2148.2529063400234</v>
      </c>
      <c r="BT40" s="40">
        <v>2396.5471769800006</v>
      </c>
      <c r="BU40" s="40">
        <f>+SUM(BR40:BT40)</f>
        <v>6568.152835830091</v>
      </c>
      <c r="BV40" s="40">
        <v>2242.25426999</v>
      </c>
      <c r="BW40" s="40">
        <v>2383.6945873800005</v>
      </c>
      <c r="BX40" s="40">
        <v>2425.15285978</v>
      </c>
      <c r="BY40" s="40">
        <f>+SUM(BV40:BX40)</f>
        <v>7051.101717150001</v>
      </c>
      <c r="BZ40" s="40">
        <v>2583.6875922100007</v>
      </c>
      <c r="CA40" s="40">
        <v>2679.4272275499998</v>
      </c>
      <c r="CB40" s="40">
        <v>2695.7189283500006</v>
      </c>
      <c r="CC40" s="40">
        <f>+SUM(BZ40:CB40)</f>
        <v>7958.833748110001</v>
      </c>
      <c r="CD40" s="40">
        <v>2772.6587839</v>
      </c>
      <c r="CE40" s="40">
        <v>2620.743183490001</v>
      </c>
      <c r="CF40" s="40">
        <v>2566.90843746</v>
      </c>
      <c r="CG40" s="40">
        <f>+SUM(CD40:CF40)</f>
        <v>7960.310404850001</v>
      </c>
      <c r="CH40" s="40">
        <v>2127.018900290001</v>
      </c>
      <c r="CI40" s="40">
        <v>2240.5280435299996</v>
      </c>
      <c r="CJ40" s="40">
        <v>2444.8644479300006</v>
      </c>
      <c r="CK40" s="40">
        <f>+SUM(CH40:CJ40)</f>
        <v>6812.411391750002</v>
      </c>
      <c r="CL40" s="40">
        <v>2199.2568752299967</v>
      </c>
      <c r="CM40" s="40">
        <v>2575.5678077899997</v>
      </c>
      <c r="CN40" s="40">
        <v>2732.9615934200006</v>
      </c>
      <c r="CO40" s="40">
        <f>+SUM(CL40:CN40)</f>
        <v>7507.786276439998</v>
      </c>
      <c r="CP40" s="40">
        <v>2850.46939701</v>
      </c>
      <c r="CQ40" s="40">
        <v>2923.630174060001</v>
      </c>
      <c r="CR40" s="40">
        <v>2765.4340426800004</v>
      </c>
      <c r="CS40" s="40">
        <f>+SUM(CP40:CR40)</f>
        <v>8539.533613750002</v>
      </c>
      <c r="CT40" s="40">
        <v>2988.101907590001</v>
      </c>
      <c r="CU40" s="40">
        <v>2675.9329842099996</v>
      </c>
      <c r="CV40" s="40">
        <v>2628.12788222</v>
      </c>
      <c r="CW40" s="40">
        <f>+SUM(CT40:CV40)</f>
        <v>8292.16277402</v>
      </c>
      <c r="CX40" s="40">
        <v>2399.2782827399997</v>
      </c>
      <c r="CY40" s="40">
        <v>2389.4814093599994</v>
      </c>
      <c r="CZ40" s="40">
        <v>2654.56606594</v>
      </c>
      <c r="DA40" s="40">
        <f>+SUM(CX40:CZ40)</f>
        <v>7443.325758039999</v>
      </c>
      <c r="DB40" s="40">
        <v>2505.3865940400005</v>
      </c>
      <c r="DC40" s="40">
        <v>2852.85866978</v>
      </c>
      <c r="DD40" s="40">
        <v>2908.541261133333</v>
      </c>
      <c r="DE40" s="40">
        <f>+SUM(DB40:DD40)</f>
        <v>8266.786524953335</v>
      </c>
      <c r="DF40" s="38"/>
      <c r="DG40" s="16">
        <f>+SUM(V40:AJ40)</f>
        <v>46056.24216170001</v>
      </c>
      <c r="DH40" s="40">
        <f>+SUM(AL40:AZ40)</f>
        <v>46480.59716881</v>
      </c>
      <c r="DI40" s="40">
        <f>+SUM(BB40:BP40)</f>
        <v>47393.689135429995</v>
      </c>
      <c r="DJ40" s="40">
        <f>+SUM(BR40:CF40)</f>
        <v>51116.487007030184</v>
      </c>
      <c r="DK40" s="40">
        <f>+SUM(CH40:CV40)</f>
        <v>54011.62533790001</v>
      </c>
      <c r="DL40" s="40">
        <f>+CX40+CY40+CZ40+DB40+DC40+DD40</f>
        <v>15710.112282993334</v>
      </c>
      <c r="DM40" s="38"/>
      <c r="DN40" s="38"/>
      <c r="DO40" s="38"/>
      <c r="DP40" s="38"/>
      <c r="DQ40" s="38"/>
      <c r="DR40" s="38"/>
      <c r="DS40" s="38"/>
      <c r="DT40" s="38"/>
      <c r="DU40" s="38"/>
      <c r="DV40" s="38"/>
      <c r="DW40" s="38"/>
      <c r="DX40" s="38"/>
      <c r="DY40" s="38"/>
      <c r="DZ40" s="38"/>
      <c r="EA40" s="38"/>
      <c r="EB40" s="38"/>
      <c r="EC40" s="38"/>
    </row>
    <row r="41" spans="1:133" s="37" customFormat="1" ht="12.75">
      <c r="A41" s="22"/>
      <c r="B41" s="42"/>
      <c r="C41" s="40"/>
      <c r="D41" s="40"/>
      <c r="E41" s="40"/>
      <c r="F41" s="40"/>
      <c r="G41" s="40"/>
      <c r="H41" s="40"/>
      <c r="I41" s="40"/>
      <c r="J41" s="40"/>
      <c r="K41" s="40"/>
      <c r="L41" s="40"/>
      <c r="M41" s="40"/>
      <c r="N41" s="40"/>
      <c r="O41" s="40"/>
      <c r="P41" s="40"/>
      <c r="Q41" s="40"/>
      <c r="R41" s="40"/>
      <c r="S41" s="40"/>
      <c r="T41" s="39"/>
      <c r="U41" s="2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0"/>
      <c r="BS41" s="40"/>
      <c r="BT41" s="40"/>
      <c r="BU41" s="40"/>
      <c r="BV41" s="40"/>
      <c r="BW41" s="40"/>
      <c r="BX41" s="40"/>
      <c r="BY41" s="40"/>
      <c r="BZ41" s="40"/>
      <c r="CA41" s="40"/>
      <c r="CB41" s="40"/>
      <c r="CC41" s="40"/>
      <c r="CD41" s="40"/>
      <c r="CE41" s="40"/>
      <c r="CF41" s="40"/>
      <c r="CG41" s="40"/>
      <c r="CH41" s="40"/>
      <c r="CI41" s="40"/>
      <c r="CJ41" s="40"/>
      <c r="CK41" s="40"/>
      <c r="CL41" s="40"/>
      <c r="CM41" s="40"/>
      <c r="CN41" s="40"/>
      <c r="CO41" s="40"/>
      <c r="CP41" s="40"/>
      <c r="CQ41" s="40"/>
      <c r="CR41" s="40"/>
      <c r="CS41" s="40"/>
      <c r="CT41" s="40"/>
      <c r="CU41" s="40"/>
      <c r="CV41" s="40"/>
      <c r="CW41" s="40"/>
      <c r="CX41" s="40"/>
      <c r="CY41" s="40"/>
      <c r="CZ41" s="40"/>
      <c r="DA41" s="40"/>
      <c r="DB41" s="40"/>
      <c r="DC41" s="40"/>
      <c r="DD41" s="40"/>
      <c r="DE41" s="40"/>
      <c r="DF41" s="38"/>
      <c r="DG41" s="40"/>
      <c r="DH41" s="40"/>
      <c r="DI41" s="40"/>
      <c r="DJ41" s="40"/>
      <c r="DK41" s="40"/>
      <c r="DL41" s="40"/>
      <c r="DM41" s="38"/>
      <c r="DN41" s="38"/>
      <c r="DO41" s="38"/>
      <c r="DP41" s="38"/>
      <c r="DQ41" s="38"/>
      <c r="DR41" s="38"/>
      <c r="DS41" s="38"/>
      <c r="DT41" s="38"/>
      <c r="DU41" s="38"/>
      <c r="DV41" s="38"/>
      <c r="DW41" s="38"/>
      <c r="DX41" s="38"/>
      <c r="DY41" s="38"/>
      <c r="DZ41" s="38"/>
      <c r="EA41" s="38"/>
      <c r="EB41" s="38"/>
      <c r="EC41" s="38"/>
    </row>
    <row r="42" spans="1:133" s="37" customFormat="1" ht="12.75">
      <c r="A42" s="22"/>
      <c r="B42" s="42" t="s">
        <v>27</v>
      </c>
      <c r="C42" s="40">
        <f>+CX42</f>
        <v>2428.7769516699996</v>
      </c>
      <c r="D42" s="40">
        <f>+CY42</f>
        <v>2413.6882939199995</v>
      </c>
      <c r="E42" s="40">
        <f>+CZ42</f>
        <v>2681.41998401</v>
      </c>
      <c r="F42" s="40">
        <f>+SUM(C42:E42)</f>
        <v>7523.8852296</v>
      </c>
      <c r="G42" s="40">
        <f>+DB42</f>
        <v>2529.7686950499997</v>
      </c>
      <c r="H42" s="40">
        <f>+DC42</f>
        <v>2881.85520602</v>
      </c>
      <c r="I42" s="40">
        <f>+DD42</f>
        <v>2935.2854462399996</v>
      </c>
      <c r="J42" s="40">
        <f>+SUM(G42:I42)</f>
        <v>8346.909347309998</v>
      </c>
      <c r="K42" s="40">
        <f>+CH42</f>
        <v>2152.500915530001</v>
      </c>
      <c r="L42" s="40">
        <f>+CI42</f>
        <v>2265.1270282699998</v>
      </c>
      <c r="M42" s="40">
        <f>+CJ42</f>
        <v>2469.1944654200006</v>
      </c>
      <c r="N42" s="40">
        <f>+SUM(K42:M42)</f>
        <v>6886.822409220001</v>
      </c>
      <c r="O42" s="40">
        <f>+CL42</f>
        <v>2222.3353457599997</v>
      </c>
      <c r="P42" s="40">
        <f>+CM42</f>
        <v>2603.81132343</v>
      </c>
      <c r="Q42" s="40">
        <f>+CN42</f>
        <v>2760.3526965900005</v>
      </c>
      <c r="R42" s="40">
        <f>+SUM(O42:Q42)</f>
        <v>7586.4993657800005</v>
      </c>
      <c r="S42" s="40">
        <f>+J42-R42</f>
        <v>760.4099815299978</v>
      </c>
      <c r="T42" s="39">
        <f>+(S42/R42)</f>
        <v>0.10023199698136623</v>
      </c>
      <c r="U42" s="19"/>
      <c r="V42" s="40">
        <v>2157.1582502799997</v>
      </c>
      <c r="W42" s="40">
        <v>1910.0903886</v>
      </c>
      <c r="X42" s="40">
        <v>2107.2445598900003</v>
      </c>
      <c r="Y42" s="40">
        <f>+SUM(V42:X42)</f>
        <v>6174.49319877</v>
      </c>
      <c r="Z42" s="40">
        <v>2062.11986029</v>
      </c>
      <c r="AA42" s="40">
        <v>2376.87148456</v>
      </c>
      <c r="AB42" s="40">
        <v>2082.58587554</v>
      </c>
      <c r="AC42" s="40">
        <f>+SUM(Z42:AB42)</f>
        <v>6521.57722039</v>
      </c>
      <c r="AD42" s="40">
        <v>2521.6995233100006</v>
      </c>
      <c r="AE42" s="40">
        <v>2350.3693114400003</v>
      </c>
      <c r="AF42" s="40">
        <v>2383.90361568</v>
      </c>
      <c r="AG42" s="40">
        <f>+SUM(AD42:AF42)</f>
        <v>7255.972450430001</v>
      </c>
      <c r="AH42" s="40">
        <v>2363.54769262</v>
      </c>
      <c r="AI42" s="40">
        <v>1952.57365785</v>
      </c>
      <c r="AJ42" s="40">
        <v>2366.1226254000007</v>
      </c>
      <c r="AK42" s="40">
        <f>+SUM(AH42:AJ42)</f>
        <v>6682.24397587</v>
      </c>
      <c r="AL42" s="40">
        <v>2029.5161823</v>
      </c>
      <c r="AM42" s="40">
        <v>2184.96807059</v>
      </c>
      <c r="AN42" s="40">
        <v>2206.76883336</v>
      </c>
      <c r="AO42" s="40">
        <f>+SUM(AL42:AN42)</f>
        <v>6421.25308625</v>
      </c>
      <c r="AP42" s="40">
        <v>1978.3022756999999</v>
      </c>
      <c r="AQ42" s="40">
        <v>2147.24589885</v>
      </c>
      <c r="AR42" s="40">
        <v>2255.14250175</v>
      </c>
      <c r="AS42" s="40">
        <f>+SUM(AP42:AR42)</f>
        <v>6380.690676300001</v>
      </c>
      <c r="AT42" s="40">
        <v>2477.04703119</v>
      </c>
      <c r="AU42" s="40">
        <v>2369.38279194</v>
      </c>
      <c r="AV42" s="40">
        <v>2350.2014811599997</v>
      </c>
      <c r="AW42" s="40">
        <f>+SUM(AT42:AV42)</f>
        <v>7196.63130429</v>
      </c>
      <c r="AX42" s="40">
        <v>2337.21502226</v>
      </c>
      <c r="AY42" s="40">
        <v>2361.8068336500005</v>
      </c>
      <c r="AZ42" s="40">
        <v>2337.82079434</v>
      </c>
      <c r="BA42" s="40">
        <f>+SUM(AX42:AZ42)</f>
        <v>7036.842650250001</v>
      </c>
      <c r="BB42" s="40">
        <v>1929.1048225000002</v>
      </c>
      <c r="BC42" s="40">
        <v>2118.44791271</v>
      </c>
      <c r="BD42" s="40">
        <v>2194.6985352700003</v>
      </c>
      <c r="BE42" s="40">
        <f>+SUM(BB42:BD42)</f>
        <v>6242.25127048</v>
      </c>
      <c r="BF42" s="40">
        <v>2137.63794272</v>
      </c>
      <c r="BG42" s="40">
        <v>2222.3249769000004</v>
      </c>
      <c r="BH42" s="40">
        <v>2084.9455965999996</v>
      </c>
      <c r="BI42" s="40">
        <f>+SUM(BF42:BH42)</f>
        <v>6444.90851622</v>
      </c>
      <c r="BJ42" s="40">
        <v>2509.4023014100003</v>
      </c>
      <c r="BK42" s="40">
        <v>2553.59528567</v>
      </c>
      <c r="BL42" s="40">
        <v>2472.51473329</v>
      </c>
      <c r="BM42" s="40">
        <f>+SUM(BJ42:BL42)</f>
        <v>7535.51232037</v>
      </c>
      <c r="BN42" s="40">
        <v>2464.92373421</v>
      </c>
      <c r="BO42" s="40">
        <v>2503.0979442</v>
      </c>
      <c r="BP42" s="40">
        <v>2531.99981105</v>
      </c>
      <c r="BQ42" s="40">
        <f>+SUM(BN42:BP42)</f>
        <v>7500.021489459999</v>
      </c>
      <c r="BR42" s="40">
        <v>2045.26949889</v>
      </c>
      <c r="BS42" s="40">
        <v>2173.59494908</v>
      </c>
      <c r="BT42" s="40">
        <v>2424.5902289800006</v>
      </c>
      <c r="BU42" s="40">
        <f>+SUM(BR42:BT42)</f>
        <v>6643.45467695</v>
      </c>
      <c r="BV42" s="40">
        <v>2266.24272316</v>
      </c>
      <c r="BW42" s="40">
        <v>2408.7748899300004</v>
      </c>
      <c r="BX42" s="40">
        <v>2452.70697414</v>
      </c>
      <c r="BY42" s="40">
        <f>+SUM(BV42:BX42)</f>
        <v>7127.72458723</v>
      </c>
      <c r="BZ42" s="40">
        <v>2611.5710154900007</v>
      </c>
      <c r="CA42" s="40">
        <v>2707.7152985199996</v>
      </c>
      <c r="CB42" s="40">
        <v>2722.3862699100005</v>
      </c>
      <c r="CC42" s="40">
        <f>+SUM(BZ42:CB42)</f>
        <v>8041.672583920001</v>
      </c>
      <c r="CD42" s="40">
        <v>2799.5395576299998</v>
      </c>
      <c r="CE42" s="40">
        <v>2645.900026660001</v>
      </c>
      <c r="CF42" s="40">
        <v>2592.69007293</v>
      </c>
      <c r="CG42" s="40">
        <f>+SUM(CD42:CF42)</f>
        <v>8038.129657220001</v>
      </c>
      <c r="CH42" s="40">
        <v>2152.500915530001</v>
      </c>
      <c r="CI42" s="40">
        <v>2265.1270282699998</v>
      </c>
      <c r="CJ42" s="40">
        <v>2469.1944654200006</v>
      </c>
      <c r="CK42" s="40">
        <f>+SUM(CH42:CJ42)</f>
        <v>6886.822409220001</v>
      </c>
      <c r="CL42" s="40">
        <v>2222.3353457599997</v>
      </c>
      <c r="CM42" s="40">
        <v>2603.81132343</v>
      </c>
      <c r="CN42" s="40">
        <v>2760.3526965900005</v>
      </c>
      <c r="CO42" s="40">
        <f>+SUM(CL42:CN42)</f>
        <v>7586.4993657800005</v>
      </c>
      <c r="CP42" s="40">
        <v>2878.9789919</v>
      </c>
      <c r="CQ42" s="40">
        <v>2953.059872590001</v>
      </c>
      <c r="CR42" s="40">
        <v>2793.27009011</v>
      </c>
      <c r="CS42" s="40">
        <f>+SUM(CP42:CR42)</f>
        <v>8625.308954600001</v>
      </c>
      <c r="CT42" s="40">
        <v>3017.7377070199996</v>
      </c>
      <c r="CU42" s="40">
        <v>2705.0156565499997</v>
      </c>
      <c r="CV42" s="40">
        <v>2654.9365298000002</v>
      </c>
      <c r="CW42" s="40">
        <f>+SUM(CT42:CV42)</f>
        <v>8377.68989337</v>
      </c>
      <c r="CX42" s="40">
        <v>2428.7769516699996</v>
      </c>
      <c r="CY42" s="40">
        <v>2413.6882939199995</v>
      </c>
      <c r="CZ42" s="40">
        <v>2681.41998401</v>
      </c>
      <c r="DA42" s="40">
        <f>+SUM(CX42:CZ42)</f>
        <v>7523.8852296</v>
      </c>
      <c r="DB42" s="40">
        <v>2529.7686950499997</v>
      </c>
      <c r="DC42" s="40">
        <v>2881.85520602</v>
      </c>
      <c r="DD42" s="40">
        <v>2935.2854462399996</v>
      </c>
      <c r="DE42" s="40">
        <f>+SUM(DB42:DD42)</f>
        <v>8346.909347309998</v>
      </c>
      <c r="DF42" s="38"/>
      <c r="DG42" s="40">
        <f>+SUM(V42:AJ42)</f>
        <v>46586.32971505001</v>
      </c>
      <c r="DH42" s="40">
        <f>+SUM(AL42:AZ42)</f>
        <v>47033.99278393</v>
      </c>
      <c r="DI42" s="40">
        <f>+SUM(BB42:BP42)</f>
        <v>47945.3657036</v>
      </c>
      <c r="DJ42" s="40">
        <f>+SUM(BR42:CF42)</f>
        <v>51663.83335342001</v>
      </c>
      <c r="DK42" s="40">
        <f>+SUM(CH42:CV42)</f>
        <v>54574.95135257</v>
      </c>
      <c r="DL42" s="40">
        <f>+CX42+CY42+CZ42+DB42+DC42+DD42</f>
        <v>15870.794576909999</v>
      </c>
      <c r="DM42" s="38"/>
      <c r="DN42" s="38"/>
      <c r="DO42" s="38"/>
      <c r="DP42" s="38"/>
      <c r="DQ42" s="38"/>
      <c r="DR42" s="38"/>
      <c r="DS42" s="38"/>
      <c r="DT42" s="38"/>
      <c r="DU42" s="38"/>
      <c r="DV42" s="38"/>
      <c r="DW42" s="38"/>
      <c r="DX42" s="38"/>
      <c r="DY42" s="38"/>
      <c r="DZ42" s="38"/>
      <c r="EA42" s="38"/>
      <c r="EB42" s="38"/>
      <c r="EC42" s="38"/>
    </row>
    <row r="43" spans="1:133" s="37" customFormat="1" ht="12.75">
      <c r="A43" s="22"/>
      <c r="B43" s="15"/>
      <c r="C43" s="40"/>
      <c r="D43" s="40"/>
      <c r="E43" s="40"/>
      <c r="F43" s="53"/>
      <c r="G43" s="40"/>
      <c r="H43" s="40"/>
      <c r="I43" s="40"/>
      <c r="J43" s="53"/>
      <c r="K43" s="40"/>
      <c r="L43" s="40"/>
      <c r="M43" s="40"/>
      <c r="N43" s="53"/>
      <c r="O43" s="40"/>
      <c r="P43" s="40"/>
      <c r="Q43" s="40"/>
      <c r="R43" s="53"/>
      <c r="S43" s="53"/>
      <c r="T43" s="39"/>
      <c r="U43" s="20"/>
      <c r="V43" s="53"/>
      <c r="W43" s="53"/>
      <c r="X43" s="53"/>
      <c r="Y43" s="53"/>
      <c r="Z43" s="53"/>
      <c r="AA43" s="53"/>
      <c r="AB43" s="53"/>
      <c r="AC43" s="53"/>
      <c r="AD43" s="53"/>
      <c r="AE43" s="53"/>
      <c r="AF43" s="53"/>
      <c r="AG43" s="53"/>
      <c r="AH43" s="53"/>
      <c r="AI43" s="53"/>
      <c r="AJ43" s="53"/>
      <c r="AK43" s="53"/>
      <c r="AL43" s="53"/>
      <c r="AM43" s="53"/>
      <c r="AN43" s="53"/>
      <c r="AO43" s="53"/>
      <c r="AP43" s="53"/>
      <c r="AQ43" s="53"/>
      <c r="AR43" s="53"/>
      <c r="AS43" s="53"/>
      <c r="AT43" s="53"/>
      <c r="AU43" s="53"/>
      <c r="AV43" s="53"/>
      <c r="AW43" s="53"/>
      <c r="AX43" s="53"/>
      <c r="AY43" s="53"/>
      <c r="AZ43" s="53"/>
      <c r="BA43" s="53"/>
      <c r="BB43" s="53"/>
      <c r="BC43" s="53"/>
      <c r="BD43" s="53"/>
      <c r="BE43" s="53"/>
      <c r="BF43" s="53"/>
      <c r="BG43" s="53"/>
      <c r="BH43" s="53"/>
      <c r="BI43" s="53"/>
      <c r="BJ43" s="53"/>
      <c r="BK43" s="53"/>
      <c r="BL43" s="53"/>
      <c r="BM43" s="53"/>
      <c r="BN43" s="53"/>
      <c r="BO43" s="53"/>
      <c r="BP43" s="53"/>
      <c r="BQ43" s="53"/>
      <c r="BR43" s="53"/>
      <c r="BS43" s="53"/>
      <c r="BT43" s="53"/>
      <c r="BU43" s="53"/>
      <c r="BV43" s="53"/>
      <c r="BW43" s="53"/>
      <c r="BX43" s="53"/>
      <c r="BY43" s="53"/>
      <c r="BZ43" s="53"/>
      <c r="CA43" s="53"/>
      <c r="CB43" s="53"/>
      <c r="CC43" s="53"/>
      <c r="CD43" s="53"/>
      <c r="CE43" s="53"/>
      <c r="CF43" s="53"/>
      <c r="CG43" s="53"/>
      <c r="CH43" s="53"/>
      <c r="CI43" s="53"/>
      <c r="CJ43" s="53"/>
      <c r="CK43" s="53"/>
      <c r="CL43" s="53"/>
      <c r="CM43" s="53"/>
      <c r="CN43" s="53"/>
      <c r="CO43" s="53"/>
      <c r="CP43" s="53"/>
      <c r="CQ43" s="53"/>
      <c r="CR43" s="53"/>
      <c r="CS43" s="53"/>
      <c r="CT43" s="53"/>
      <c r="CU43" s="53"/>
      <c r="CV43" s="53"/>
      <c r="CW43" s="53"/>
      <c r="CX43" s="53"/>
      <c r="CY43" s="53"/>
      <c r="CZ43" s="53"/>
      <c r="DA43" s="53"/>
      <c r="DB43" s="53"/>
      <c r="DC43" s="53"/>
      <c r="DD43" s="53"/>
      <c r="DE43" s="53"/>
      <c r="DF43" s="38"/>
      <c r="DG43" s="40"/>
      <c r="DH43" s="40"/>
      <c r="DI43" s="40"/>
      <c r="DJ43" s="40"/>
      <c r="DK43" s="40"/>
      <c r="DL43" s="40"/>
      <c r="DM43" s="38"/>
      <c r="DN43" s="38"/>
      <c r="DO43" s="38"/>
      <c r="DP43" s="38"/>
      <c r="DQ43" s="38"/>
      <c r="DR43" s="38"/>
      <c r="DS43" s="38"/>
      <c r="DT43" s="38"/>
      <c r="DU43" s="38"/>
      <c r="DV43" s="38"/>
      <c r="DW43" s="38"/>
      <c r="DX43" s="38"/>
      <c r="DY43" s="38"/>
      <c r="DZ43" s="38"/>
      <c r="EA43" s="38"/>
      <c r="EB43" s="38"/>
      <c r="EC43" s="38"/>
    </row>
    <row r="44" spans="1:133" ht="12.75">
      <c r="A44" s="22"/>
      <c r="B44" s="42" t="s">
        <v>17</v>
      </c>
      <c r="C44" s="40">
        <f>+CX44</f>
        <v>13.08351061225589</v>
      </c>
      <c r="D44" s="40">
        <f>+CY44</f>
        <v>10.836670779027743</v>
      </c>
      <c r="E44" s="40">
        <f>+CZ44</f>
        <v>12.173172364965593</v>
      </c>
      <c r="F44" s="40">
        <f>+SUM(C44:E44)</f>
        <v>36.09335375624923</v>
      </c>
      <c r="G44" s="40">
        <f>+DB44</f>
        <v>13.932666129348558</v>
      </c>
      <c r="H44" s="40">
        <f>+DC44</f>
        <v>14.350720961088289</v>
      </c>
      <c r="I44" s="40">
        <f>+DD44</f>
        <v>14.304608728192704</v>
      </c>
      <c r="J44" s="40">
        <f>+SUM(G44:I44)</f>
        <v>42.58799581862955</v>
      </c>
      <c r="K44" s="40">
        <f>+CH44</f>
        <v>7.5580393163044075</v>
      </c>
      <c r="L44" s="40">
        <f>+CI44</f>
        <v>7.6332682219356345</v>
      </c>
      <c r="M44" s="40">
        <f>+CJ44</f>
        <v>7.696945380182682</v>
      </c>
      <c r="N44" s="40">
        <f>+SUM(K44:M44)</f>
        <v>22.888252918422726</v>
      </c>
      <c r="O44" s="40">
        <f>+CL44</f>
        <v>8.842800739717724</v>
      </c>
      <c r="P44" s="40">
        <f>+CM44</f>
        <v>9.033791643393439</v>
      </c>
      <c r="Q44" s="40">
        <f>+CN44</f>
        <v>10.22243538315197</v>
      </c>
      <c r="R44" s="40">
        <f>+SUM(O44:Q44)</f>
        <v>28.099027766263134</v>
      </c>
      <c r="S44" s="40">
        <f>+J44-R44</f>
        <v>14.488968052366417</v>
      </c>
      <c r="T44" s="39">
        <f>+(S44/R44)</f>
        <v>0.5156394795183084</v>
      </c>
      <c r="U44" s="20"/>
      <c r="V44" s="40">
        <v>8.49429569416093</v>
      </c>
      <c r="W44" s="40">
        <v>9.148563153765531</v>
      </c>
      <c r="X44" s="40">
        <v>7.764976782498566</v>
      </c>
      <c r="Y44" s="40">
        <f>+SUM(V44:X44)</f>
        <v>25.407835630425026</v>
      </c>
      <c r="Z44" s="40">
        <v>9.309333077625503</v>
      </c>
      <c r="AA44" s="40">
        <v>9.623853393603673</v>
      </c>
      <c r="AB44" s="40">
        <v>10.022473849503482</v>
      </c>
      <c r="AC44" s="40">
        <f>+SUM(Z44:AB44)</f>
        <v>28.95566032073266</v>
      </c>
      <c r="AD44" s="40">
        <v>10.764386317397667</v>
      </c>
      <c r="AE44" s="40">
        <v>11.21749604046823</v>
      </c>
      <c r="AF44" s="40">
        <v>10.263006456216802</v>
      </c>
      <c r="AG44" s="40">
        <f>+SUM(AD44:AF44)</f>
        <v>32.2448888140827</v>
      </c>
      <c r="AH44" s="40">
        <v>9.689378703674848</v>
      </c>
      <c r="AI44" s="40">
        <v>9.399257151222917</v>
      </c>
      <c r="AJ44" s="40">
        <v>6.510533003300418</v>
      </c>
      <c r="AK44" s="40">
        <f>+SUM(AH44:AJ44)</f>
        <v>25.599168858198183</v>
      </c>
      <c r="AL44" s="40">
        <v>4.46341452108457</v>
      </c>
      <c r="AM44" s="40">
        <v>1.5146557927345108</v>
      </c>
      <c r="AN44" s="40">
        <v>-0.9215641774831336</v>
      </c>
      <c r="AO44" s="40">
        <f>+SUM(AL44:AN44)</f>
        <v>5.056506136335948</v>
      </c>
      <c r="AP44" s="40">
        <v>0.8868179860215857</v>
      </c>
      <c r="AQ44" s="40">
        <v>0.41595000728022197</v>
      </c>
      <c r="AR44" s="40">
        <v>0.9661708889050422</v>
      </c>
      <c r="AS44" s="40">
        <f>+SUM(AP44:AR44)</f>
        <v>2.26893888220685</v>
      </c>
      <c r="AT44" s="40">
        <v>1.193448957048311</v>
      </c>
      <c r="AU44" s="40">
        <v>1.2859368789510985</v>
      </c>
      <c r="AV44" s="40">
        <v>-0.3075644455479724</v>
      </c>
      <c r="AW44" s="40">
        <f>+SUM(AT44:AV44)</f>
        <v>2.1718213904514374</v>
      </c>
      <c r="AX44" s="40">
        <v>-2.7107723550545386</v>
      </c>
      <c r="AY44" s="40">
        <v>-3.049870727401041</v>
      </c>
      <c r="AZ44" s="40">
        <v>-2.1096986349754006</v>
      </c>
      <c r="BA44" s="40">
        <f>+SUM(AX44:AZ44)</f>
        <v>-7.87034171743098</v>
      </c>
      <c r="BB44" s="40">
        <v>-2.712254179830875</v>
      </c>
      <c r="BC44" s="40">
        <v>-5.312932908104858</v>
      </c>
      <c r="BD44" s="40">
        <v>-5.947573886116344</v>
      </c>
      <c r="BE44" s="40">
        <f>+SUM(BB44:BD44)</f>
        <v>-13.972760974052076</v>
      </c>
      <c r="BF44" s="40">
        <v>-5.63326472788809</v>
      </c>
      <c r="BG44" s="40">
        <v>-5.057185148141101</v>
      </c>
      <c r="BH44" s="40">
        <v>-4.855972561766212</v>
      </c>
      <c r="BI44" s="40">
        <f>+SUM(BF44:BH44)</f>
        <v>-15.546422437795403</v>
      </c>
      <c r="BJ44" s="40">
        <v>-3.6434714934357806</v>
      </c>
      <c r="BK44" s="40">
        <v>-2.5838572152188943</v>
      </c>
      <c r="BL44" s="40">
        <v>-2.6122424101483723</v>
      </c>
      <c r="BM44" s="40">
        <f>+SUM(BJ44:BL44)</f>
        <v>-8.839571118803047</v>
      </c>
      <c r="BN44" s="40">
        <v>-2.2198619492998226</v>
      </c>
      <c r="BO44" s="40">
        <v>-1.150965755891533</v>
      </c>
      <c r="BP44" s="40">
        <v>0.20278072043467577</v>
      </c>
      <c r="BQ44" s="40">
        <f>+SUM(BN44:BP44)</f>
        <v>-3.1680469847566797</v>
      </c>
      <c r="BR44" s="40">
        <v>0.8188049632213142</v>
      </c>
      <c r="BS44" s="40">
        <f>168.566046209714/BS82</f>
        <v>3.5767326821289447</v>
      </c>
      <c r="BT44" s="40">
        <f>185.527974108368/BT82</f>
        <v>3.920941520385145</v>
      </c>
      <c r="BU44" s="40">
        <f>+SUM(BR44:BT44)</f>
        <v>8.316479165735403</v>
      </c>
      <c r="BV44" s="40">
        <f>214.717914765553/BV82</f>
        <v>4.53028549667689</v>
      </c>
      <c r="BW44" s="40">
        <f>155.251183790628/BW82</f>
        <v>3.272565962846447</v>
      </c>
      <c r="BX44" s="40">
        <f>174.95926494252/BX82</f>
        <v>3.68299627704517</v>
      </c>
      <c r="BY44" s="40">
        <f>+SUM(BV44:BX44)</f>
        <v>11.485847736568507</v>
      </c>
      <c r="BZ44" s="40">
        <f>192.276336080185/BZ82</f>
        <v>4.044729657221877</v>
      </c>
      <c r="CA44" s="40">
        <f>160.791326266697/CA82</f>
        <v>3.379303399372589</v>
      </c>
      <c r="CB44" s="40">
        <f>194.903330211388/CB82</f>
        <v>4.0842598419003115</v>
      </c>
      <c r="CC44" s="40">
        <f>+SUM(BZ44:CB44)</f>
        <v>11.508292898494776</v>
      </c>
      <c r="CD44" s="40">
        <f>225.965038085316/CD82</f>
        <v>4.724198708072856</v>
      </c>
      <c r="CE44" s="40">
        <f>253.268106514374/CE82</f>
        <v>5.2793308976001185</v>
      </c>
      <c r="CF44" s="40">
        <f>267.624051439771/CF82</f>
        <v>5.552496385076476</v>
      </c>
      <c r="CG44" s="40">
        <f>+SUM(CD44:CF44)</f>
        <v>15.55602599074945</v>
      </c>
      <c r="CH44" s="40">
        <f>365.995786480246/CH82</f>
        <v>7.5580393163044075</v>
      </c>
      <c r="CI44" s="40">
        <f>372.783630174204/CI82</f>
        <v>7.6332682219356345</v>
      </c>
      <c r="CJ44" s="40">
        <f>378.712143802953/CJ82</f>
        <v>7.696945380182682</v>
      </c>
      <c r="CK44" s="40">
        <f>+SUM(CH44:CJ44)</f>
        <v>22.888252918422726</v>
      </c>
      <c r="CL44" s="40">
        <f>436.663690487779/CL82</f>
        <v>8.842800739717724</v>
      </c>
      <c r="CM44" s="40">
        <f>446.285568008594/CM82</f>
        <v>9.033791643393439</v>
      </c>
      <c r="CN44" s="40">
        <f>505.152889137376/CN82</f>
        <v>10.22243538315197</v>
      </c>
      <c r="CO44" s="40">
        <f>+SUM(CL44:CN44)</f>
        <v>28.099027766263134</v>
      </c>
      <c r="CP44" s="40">
        <f>616.898512814176/CP82</f>
        <v>12.441458306476795</v>
      </c>
      <c r="CQ44" s="40">
        <f>644.321874272993/CQ82</f>
        <v>12.957027370574751</v>
      </c>
      <c r="CR44" s="40">
        <f>679.098250282563/CR82</f>
        <v>13.63081785685021</v>
      </c>
      <c r="CS44" s="40">
        <f>+SUM(CP44:CR44)</f>
        <v>39.029303533901754</v>
      </c>
      <c r="CT44" s="40">
        <f>628.431791689279/CT82</f>
        <v>12.574420067016407</v>
      </c>
      <c r="CU44" s="40">
        <f>676.669840200255/CU82</f>
        <v>13.496282028426924</v>
      </c>
      <c r="CV44" s="40">
        <f>740.993214121241/CV82</f>
        <v>14.757881181462675</v>
      </c>
      <c r="CW44" s="40">
        <f>+SUM(CT44:CV44)</f>
        <v>40.828583276906</v>
      </c>
      <c r="CX44" s="40">
        <f>659.096238954064/CX82</f>
        <v>13.08351061225589</v>
      </c>
      <c r="CY44" s="40">
        <f>547.140256631877/CY82</f>
        <v>10.836670779027743</v>
      </c>
      <c r="CZ44" s="40">
        <f>615.271085476929/CZ82</f>
        <v>12.173172364965593</v>
      </c>
      <c r="DA44" s="40">
        <f>+SUM(CX44:CZ44)</f>
        <v>36.09335375624923</v>
      </c>
      <c r="DB44" s="40">
        <f>704.32971123728/DB82</f>
        <v>13.932666129348558</v>
      </c>
      <c r="DC44" s="40">
        <f>725.639900181141/DC82</f>
        <v>14.350720961088289</v>
      </c>
      <c r="DD44" s="40">
        <f>725.639900181141/DD82</f>
        <v>14.304608728192704</v>
      </c>
      <c r="DE44" s="40">
        <f>+SUM(DB44:DD44)</f>
        <v>42.58799581862955</v>
      </c>
      <c r="DF44" s="68"/>
      <c r="DG44" s="16">
        <f>+SUM(V44:AJ44)</f>
        <v>198.81593838867892</v>
      </c>
      <c r="DH44" s="16">
        <f>+SUM(AL44:AZ44)</f>
        <v>11.124191100557493</v>
      </c>
      <c r="DI44" s="33">
        <f>+SUM(BB44:BP44)</f>
        <v>-79.88555604605774</v>
      </c>
      <c r="DJ44" s="40">
        <f>+SUM(BR44:CF44)</f>
        <v>78.17726559234684</v>
      </c>
      <c r="DK44" s="40">
        <f>+SUM(CH44:CV44)</f>
        <v>220.8617517140812</v>
      </c>
      <c r="DL44" s="40">
        <f>+CX44+CY44+CZ44+DB44+DC44+DD44</f>
        <v>78.68134957487878</v>
      </c>
      <c r="DM44" s="38"/>
      <c r="DN44" s="38"/>
      <c r="DO44" s="38"/>
      <c r="DP44" s="38"/>
      <c r="DQ44" s="38"/>
      <c r="DR44" s="38"/>
      <c r="DS44" s="38"/>
      <c r="DT44" s="38"/>
      <c r="DU44" s="38"/>
      <c r="DV44" s="38"/>
      <c r="DW44" s="38"/>
      <c r="DX44" s="38"/>
      <c r="DY44" s="38"/>
      <c r="DZ44" s="38"/>
      <c r="EA44" s="38"/>
      <c r="EB44" s="38"/>
      <c r="EC44" s="38"/>
    </row>
    <row r="45" spans="1:133" s="37" customFormat="1" ht="12.75" outlineLevel="1">
      <c r="A45" s="22"/>
      <c r="B45" s="15"/>
      <c r="C45" s="40"/>
      <c r="D45" s="40"/>
      <c r="E45" s="40"/>
      <c r="F45" s="40"/>
      <c r="G45" s="40"/>
      <c r="H45" s="40"/>
      <c r="I45" s="40"/>
      <c r="J45" s="40"/>
      <c r="K45" s="40"/>
      <c r="L45" s="40"/>
      <c r="M45" s="40"/>
      <c r="N45" s="40"/>
      <c r="O45" s="40"/>
      <c r="P45" s="40"/>
      <c r="Q45" s="40"/>
      <c r="R45" s="40"/>
      <c r="S45" s="40"/>
      <c r="T45" s="39"/>
      <c r="U45" s="2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31"/>
      <c r="BS45" s="31"/>
      <c r="BT45" s="31"/>
      <c r="BU45" s="40"/>
      <c r="BV45" s="31"/>
      <c r="BW45" s="31"/>
      <c r="BX45" s="31"/>
      <c r="BY45" s="40"/>
      <c r="BZ45" s="31"/>
      <c r="CA45" s="31"/>
      <c r="CB45" s="31"/>
      <c r="CC45" s="40"/>
      <c r="CD45" s="31"/>
      <c r="CE45" s="31"/>
      <c r="CF45" s="31"/>
      <c r="CG45" s="40"/>
      <c r="CH45" s="31"/>
      <c r="CI45" s="31"/>
      <c r="CJ45" s="31"/>
      <c r="CK45" s="40"/>
      <c r="CL45" s="31"/>
      <c r="CM45" s="31"/>
      <c r="CN45" s="31"/>
      <c r="CO45" s="40"/>
      <c r="CP45" s="31"/>
      <c r="CQ45" s="31"/>
      <c r="CR45" s="31"/>
      <c r="CS45" s="40"/>
      <c r="CT45" s="31"/>
      <c r="CU45" s="31"/>
      <c r="CV45" s="31"/>
      <c r="CW45" s="40"/>
      <c r="CX45" s="31"/>
      <c r="CY45" s="31"/>
      <c r="CZ45" s="31"/>
      <c r="DA45" s="40"/>
      <c r="DB45" s="31"/>
      <c r="DC45" s="31"/>
      <c r="DD45" s="31"/>
      <c r="DE45" s="40"/>
      <c r="DF45" s="38"/>
      <c r="DG45" s="40"/>
      <c r="DH45" s="40"/>
      <c r="DI45" s="40"/>
      <c r="DJ45" s="40"/>
      <c r="DK45" s="40"/>
      <c r="DL45" s="40"/>
      <c r="DM45" s="38"/>
      <c r="DN45" s="38"/>
      <c r="DO45" s="38"/>
      <c r="DP45" s="38"/>
      <c r="DQ45" s="38"/>
      <c r="DR45" s="38"/>
      <c r="DS45" s="38"/>
      <c r="DT45" s="38"/>
      <c r="DU45" s="38"/>
      <c r="DV45" s="38"/>
      <c r="DW45" s="38"/>
      <c r="DX45" s="38"/>
      <c r="DY45" s="38"/>
      <c r="DZ45" s="38"/>
      <c r="EA45" s="38"/>
      <c r="EB45" s="38"/>
      <c r="EC45" s="38"/>
    </row>
    <row r="46" spans="1:133" ht="12.75">
      <c r="A46" s="22"/>
      <c r="B46" s="42" t="s">
        <v>18</v>
      </c>
      <c r="C46" s="40">
        <f>+CX46</f>
        <v>0.5855687306083639</v>
      </c>
      <c r="D46" s="40">
        <f>+CY46</f>
        <v>0.4794420359003915</v>
      </c>
      <c r="E46" s="40">
        <f>+CZ46</f>
        <v>0.5313062502967758</v>
      </c>
      <c r="F46" s="40">
        <f>+SUM(C46:E46)</f>
        <v>1.5963170168055312</v>
      </c>
      <c r="G46" s="40">
        <f>+DB46</f>
        <v>0.4823134215190377</v>
      </c>
      <c r="H46" s="40">
        <f>+DC46</f>
        <v>0.5734541338127191</v>
      </c>
      <c r="I46" s="40">
        <f>+DD46</f>
        <v>0.5272106779267797</v>
      </c>
      <c r="J46" s="40">
        <f>+SUM(G46:I46)</f>
        <v>1.5829782332585367</v>
      </c>
      <c r="K46" s="40">
        <f>+CH46</f>
        <v>0.526219372345105</v>
      </c>
      <c r="L46" s="40">
        <f>+CI46</f>
        <v>0.5036987499155348</v>
      </c>
      <c r="M46" s="40">
        <f>+CJ46</f>
        <v>0.49448326066051845</v>
      </c>
      <c r="N46" s="40">
        <f>+SUM(K46:M46)</f>
        <v>1.5244013829211582</v>
      </c>
      <c r="O46" s="40">
        <f>+CL46</f>
        <v>0.46735810812732304</v>
      </c>
      <c r="P46" s="40">
        <f>+CM46</f>
        <v>0.5717102542822325</v>
      </c>
      <c r="Q46" s="40">
        <f>+CN46</f>
        <v>0.554295121832763</v>
      </c>
      <c r="R46" s="40">
        <f>+SUM(O46:Q46)</f>
        <v>1.5933634842423186</v>
      </c>
      <c r="S46" s="40">
        <f>+J46-R46</f>
        <v>-0.010385250983781846</v>
      </c>
      <c r="T46" s="39">
        <f>+(S46/R46)</f>
        <v>-0.006517816610263461</v>
      </c>
      <c r="U46" s="20"/>
      <c r="V46" s="40">
        <v>0.5503809584539622</v>
      </c>
      <c r="W46" s="40">
        <v>0.4929184464715378</v>
      </c>
      <c r="X46" s="40">
        <v>0.6258833984668744</v>
      </c>
      <c r="Y46" s="40">
        <f>+SUM(V46:X46)</f>
        <v>1.6691828033923743</v>
      </c>
      <c r="Z46" s="40">
        <v>0.5684891191937709</v>
      </c>
      <c r="AA46" s="40">
        <v>0.5412760984604859</v>
      </c>
      <c r="AB46" s="40">
        <v>0.5701042167746446</v>
      </c>
      <c r="AC46" s="40">
        <f>+SUM(Z46:AB46)</f>
        <v>1.6798694344289014</v>
      </c>
      <c r="AD46" s="40">
        <v>0.6173948520822771</v>
      </c>
      <c r="AE46" s="40">
        <v>0.5859541113170159</v>
      </c>
      <c r="AF46" s="40">
        <v>0.6342392659306679</v>
      </c>
      <c r="AG46" s="40">
        <f>+SUM(AD46:AF46)</f>
        <v>1.8375882293299608</v>
      </c>
      <c r="AH46" s="40">
        <v>0.6704221066536091</v>
      </c>
      <c r="AI46" s="40">
        <v>0.5403376259983602</v>
      </c>
      <c r="AJ46" s="40">
        <v>0.6067065212638203</v>
      </c>
      <c r="AK46" s="40">
        <f>+SUM(AH46:AJ46)</f>
        <v>1.8174662539157895</v>
      </c>
      <c r="AL46" s="40">
        <v>0.5605290353009045</v>
      </c>
      <c r="AM46" s="40">
        <v>0.6314889725656564</v>
      </c>
      <c r="AN46" s="40">
        <v>0.6228134835226714</v>
      </c>
      <c r="AO46" s="40">
        <f>+SUM(AL46:AN46)</f>
        <v>1.8148314913892323</v>
      </c>
      <c r="AP46" s="40">
        <v>0.5611897182706023</v>
      </c>
      <c r="AQ46" s="40">
        <v>0.5733834217892557</v>
      </c>
      <c r="AR46" s="40">
        <v>0.5176532981260107</v>
      </c>
      <c r="AS46" s="40">
        <f>+SUM(AP46:AR46)</f>
        <v>1.6522264381858687</v>
      </c>
      <c r="AT46" s="40">
        <v>0.6171415192907315</v>
      </c>
      <c r="AU46" s="40">
        <v>0.5716517671503857</v>
      </c>
      <c r="AV46" s="40">
        <v>0.6099672531739054</v>
      </c>
      <c r="AW46" s="40">
        <f>+SUM(AT46:AV46)</f>
        <v>1.7987605396150226</v>
      </c>
      <c r="AX46" s="40">
        <v>0.5677930564103247</v>
      </c>
      <c r="AY46" s="40">
        <v>0.5651181063228946</v>
      </c>
      <c r="AZ46" s="40">
        <v>0.6349427478216562</v>
      </c>
      <c r="BA46" s="40">
        <f>+SUM(AX46:AZ46)</f>
        <v>1.7678539105548756</v>
      </c>
      <c r="BB46" s="40">
        <v>0.4960237696041248</v>
      </c>
      <c r="BC46" s="40">
        <v>0.6052989751814747</v>
      </c>
      <c r="BD46" s="40">
        <v>0.6140870447986673</v>
      </c>
      <c r="BE46" s="40">
        <f>+SUM(BB46:BD46)</f>
        <v>1.7154097895842668</v>
      </c>
      <c r="BF46" s="40">
        <v>0.612215491074836</v>
      </c>
      <c r="BG46" s="40">
        <v>0.6165793507766717</v>
      </c>
      <c r="BH46" s="40">
        <v>0.5786396717358852</v>
      </c>
      <c r="BI46" s="40">
        <f>+SUM(BF46:BH46)</f>
        <v>1.8074345135873928</v>
      </c>
      <c r="BJ46" s="40">
        <v>0.5823515759492964</v>
      </c>
      <c r="BK46" s="40">
        <v>0.554783209400494</v>
      </c>
      <c r="BL46" s="40">
        <v>0.5518697556665353</v>
      </c>
      <c r="BM46" s="40">
        <f>+SUM(BJ46:BL46)</f>
        <v>1.6890045410163257</v>
      </c>
      <c r="BN46" s="40">
        <v>0.5414532182242213</v>
      </c>
      <c r="BO46" s="40">
        <v>0.5098722112158799</v>
      </c>
      <c r="BP46" s="40">
        <v>0.5217225896160831</v>
      </c>
      <c r="BQ46" s="40">
        <f>+SUM(BN46:BP46)</f>
        <v>1.5730480190561842</v>
      </c>
      <c r="BR46" s="40">
        <v>0.46847872252195233</v>
      </c>
      <c r="BS46" s="40">
        <v>0.5377222432286197</v>
      </c>
      <c r="BT46" s="40">
        <v>0.592660842568876</v>
      </c>
      <c r="BU46" s="40">
        <f>+SUM(BR46:BT46)</f>
        <v>1.5988618083194481</v>
      </c>
      <c r="BV46" s="40">
        <f>23.98845317/BV82</f>
        <v>0.5061270346371598</v>
      </c>
      <c r="BW46" s="40">
        <f>25.08030255/BW82</f>
        <v>0.5286719396208279</v>
      </c>
      <c r="BX46" s="40">
        <f>27.55411436/BX82</f>
        <v>0.5800304467356845</v>
      </c>
      <c r="BY46" s="40">
        <f>+SUM(BV46:BX46)</f>
        <v>1.6148294209936722</v>
      </c>
      <c r="BZ46" s="40">
        <f>27.88342328/BZ82</f>
        <v>0.5865563666579016</v>
      </c>
      <c r="CA46" s="40">
        <f>28.28807097/CA82</f>
        <v>0.5945219596737253</v>
      </c>
      <c r="CB46" s="40">
        <f>26.66734156/CB82</f>
        <v>0.5588224280499408</v>
      </c>
      <c r="CC46" s="40">
        <f>+SUM(BZ46:CB46)</f>
        <v>1.7399007543815677</v>
      </c>
      <c r="CD46" s="40">
        <f>26.88077373/CD82</f>
        <v>0.5619901096350932</v>
      </c>
      <c r="CE46" s="40">
        <f>25.15684317/CE82</f>
        <v>0.524390146320788</v>
      </c>
      <c r="CF46" s="40">
        <f>25.78163547/CF82</f>
        <v>0.5349012429129563</v>
      </c>
      <c r="CG46" s="40">
        <f>+SUM(CD46:CF46)</f>
        <v>1.6212814988688373</v>
      </c>
      <c r="CH46" s="40">
        <f>25.48201524/CH82</f>
        <v>0.526219372345105</v>
      </c>
      <c r="CI46" s="40">
        <f>24.59898474/CI82</f>
        <v>0.5036987499155348</v>
      </c>
      <c r="CJ46" s="40">
        <f>24.33001749/CJ82</f>
        <v>0.49448326066051845</v>
      </c>
      <c r="CK46" s="40">
        <f>+SUM(CH46:CJ46)</f>
        <v>1.5244013829211582</v>
      </c>
      <c r="CL46" s="40">
        <f>23.0784705300029/CL82</f>
        <v>0.46735810812732304</v>
      </c>
      <c r="CM46" s="40">
        <f>28.24351564/CM82</f>
        <v>0.5717102542822325</v>
      </c>
      <c r="CN46" s="40">
        <f>27.39110317/CN82</f>
        <v>0.554295121832763</v>
      </c>
      <c r="CO46" s="40">
        <f>+SUM(CL46:CN46)</f>
        <v>1.5933634842423186</v>
      </c>
      <c r="CP46" s="40">
        <f>28.50959489/CP82</f>
        <v>0.5749745359903679</v>
      </c>
      <c r="CQ46" s="40">
        <f>29.42969853/CQ82</f>
        <v>0.59181819613253</v>
      </c>
      <c r="CR46" s="40">
        <f>27.83604743/CR82</f>
        <v>0.558723413313315</v>
      </c>
      <c r="CS46" s="40">
        <f>+SUM(CP46:CR46)</f>
        <v>1.725516145436213</v>
      </c>
      <c r="CT46" s="40">
        <f>29.6357994299989/CT82</f>
        <v>0.5929887634311564</v>
      </c>
      <c r="CU46" s="40">
        <f>29.08267234/CU82</f>
        <v>0.5800582865120917</v>
      </c>
      <c r="CV46" s="40">
        <f>26.80864758/CV82</f>
        <v>0.5339304437363075</v>
      </c>
      <c r="CW46" s="40">
        <f>+SUM(CT46:CV46)</f>
        <v>1.7069774936795556</v>
      </c>
      <c r="CX46" s="40">
        <f>29.49866893/CX82</f>
        <v>0.5855687306083639</v>
      </c>
      <c r="CY46" s="40">
        <f>24.20688456/CY82</f>
        <v>0.4794420359003915</v>
      </c>
      <c r="CZ46" s="40">
        <f>26.85391807/CZ82</f>
        <v>0.5313062502967758</v>
      </c>
      <c r="DA46" s="40">
        <f>+SUM(CX46:CZ46)</f>
        <v>1.5963170168055312</v>
      </c>
      <c r="DB46" s="40">
        <f>24.382101009999/DB82</f>
        <v>0.4823134215190377</v>
      </c>
      <c r="DC46" s="40">
        <f>28.99653624/DC82</f>
        <v>0.5734541338127191</v>
      </c>
      <c r="DD46" s="40">
        <f>26.7441851066663/DD82</f>
        <v>0.5272106779267797</v>
      </c>
      <c r="DE46" s="40">
        <f>+SUM(DB46:DD46)</f>
        <v>1.5829782332585367</v>
      </c>
      <c r="DF46" s="38"/>
      <c r="DG46" s="16">
        <f>+SUM(V46:AJ46)</f>
        <v>12.190747188218264</v>
      </c>
      <c r="DH46" s="16">
        <f>+SUM(AL46:AZ46)</f>
        <v>12.299490848935124</v>
      </c>
      <c r="DI46" s="33">
        <f>+SUM(BB46:BP46)</f>
        <v>11.996745707432156</v>
      </c>
      <c r="DJ46" s="40">
        <f>+SUM(BR46:CF46)</f>
        <v>11.528465466258217</v>
      </c>
      <c r="DK46" s="40">
        <f>+SUM(CH46:CV46)</f>
        <v>11.393539518878935</v>
      </c>
      <c r="DL46" s="40">
        <f>+CX46+CY46+CZ46+DB46+DC46+DD46</f>
        <v>3.179295250064068</v>
      </c>
      <c r="DM46" s="38"/>
      <c r="DN46" s="38"/>
      <c r="DO46" s="38"/>
      <c r="DP46" s="38"/>
      <c r="DQ46" s="38"/>
      <c r="DR46" s="38"/>
      <c r="DS46" s="38"/>
      <c r="DT46" s="38"/>
      <c r="DU46" s="38"/>
      <c r="DV46" s="38"/>
      <c r="DW46" s="38"/>
      <c r="DX46" s="38"/>
      <c r="DY46" s="38"/>
      <c r="DZ46" s="38"/>
      <c r="EA46" s="38"/>
      <c r="EB46" s="38"/>
      <c r="EC46" s="38"/>
    </row>
    <row r="47" spans="1:133" s="37" customFormat="1" ht="12.75" outlineLevel="1">
      <c r="A47" s="22"/>
      <c r="B47" s="15"/>
      <c r="C47" s="40"/>
      <c r="D47" s="40"/>
      <c r="E47" s="40"/>
      <c r="F47" s="40"/>
      <c r="G47" s="40"/>
      <c r="H47" s="40"/>
      <c r="I47" s="40"/>
      <c r="J47" s="40"/>
      <c r="K47" s="40"/>
      <c r="L47" s="40"/>
      <c r="M47" s="40"/>
      <c r="N47" s="40"/>
      <c r="O47" s="40"/>
      <c r="P47" s="40"/>
      <c r="Q47" s="40"/>
      <c r="R47" s="40"/>
      <c r="S47" s="40"/>
      <c r="T47" s="39"/>
      <c r="U47" s="2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40"/>
      <c r="BR47" s="40"/>
      <c r="BS47" s="40"/>
      <c r="BT47" s="40"/>
      <c r="BU47" s="40"/>
      <c r="BV47" s="40"/>
      <c r="BW47" s="40"/>
      <c r="BX47" s="40"/>
      <c r="BY47" s="40"/>
      <c r="BZ47" s="40"/>
      <c r="CA47" s="40"/>
      <c r="CB47" s="40"/>
      <c r="CC47" s="40"/>
      <c r="CD47" s="40"/>
      <c r="CE47" s="40"/>
      <c r="CF47" s="40"/>
      <c r="CG47" s="40"/>
      <c r="CH47" s="40"/>
      <c r="CI47" s="40"/>
      <c r="CJ47" s="40"/>
      <c r="CK47" s="40"/>
      <c r="CL47" s="40"/>
      <c r="CM47" s="40"/>
      <c r="CN47" s="40"/>
      <c r="CO47" s="40"/>
      <c r="CP47" s="40"/>
      <c r="CQ47" s="40"/>
      <c r="CR47" s="40"/>
      <c r="CS47" s="40"/>
      <c r="CT47" s="40"/>
      <c r="CU47" s="40"/>
      <c r="CV47" s="40"/>
      <c r="CW47" s="40"/>
      <c r="CX47" s="40"/>
      <c r="CY47" s="40"/>
      <c r="CZ47" s="40"/>
      <c r="DA47" s="40"/>
      <c r="DB47" s="40"/>
      <c r="DC47" s="40"/>
      <c r="DD47" s="40"/>
      <c r="DE47" s="40"/>
      <c r="DF47" s="38"/>
      <c r="DG47" s="40"/>
      <c r="DH47" s="40"/>
      <c r="DI47" s="40"/>
      <c r="DJ47" s="40"/>
      <c r="DK47" s="40"/>
      <c r="DL47" s="40"/>
      <c r="DM47" s="38"/>
      <c r="DN47" s="38"/>
      <c r="DO47" s="38"/>
      <c r="DP47" s="38"/>
      <c r="DQ47" s="38"/>
      <c r="DR47" s="38"/>
      <c r="DS47" s="38"/>
      <c r="DT47" s="38"/>
      <c r="DU47" s="38"/>
      <c r="DV47" s="38"/>
      <c r="DW47" s="38"/>
      <c r="DX47" s="38"/>
      <c r="DY47" s="38"/>
      <c r="DZ47" s="38"/>
      <c r="EA47" s="38"/>
      <c r="EB47" s="38"/>
      <c r="EC47" s="38"/>
    </row>
    <row r="48" spans="1:133" ht="12.75">
      <c r="A48" s="60"/>
      <c r="B48" s="42" t="s">
        <v>19</v>
      </c>
      <c r="C48" s="40">
        <f>+CX48</f>
        <v>86.69734900000003</v>
      </c>
      <c r="D48" s="40">
        <f>+CY48</f>
        <v>69.78547099999997</v>
      </c>
      <c r="E48" s="40">
        <f>+CZ48</f>
        <v>109.38163800000001</v>
      </c>
      <c r="F48" s="40">
        <f>+SUM(C48:E48)</f>
        <v>265.864458</v>
      </c>
      <c r="G48" s="40">
        <f>+DB48</f>
        <v>81.89054199999998</v>
      </c>
      <c r="H48" s="40">
        <f>+DC48</f>
        <v>120.67279299999996</v>
      </c>
      <c r="I48" s="40">
        <f>+DD48</f>
        <v>104.36916500000001</v>
      </c>
      <c r="J48" s="40">
        <f>+SUM(G48:I48)</f>
        <v>306.93249999999995</v>
      </c>
      <c r="K48" s="40">
        <f>+CH48</f>
        <v>101.64486457204606</v>
      </c>
      <c r="L48" s="40">
        <f>+CI48</f>
        <v>62.28092859259618</v>
      </c>
      <c r="M48" s="40">
        <f>+CJ48</f>
        <v>138.83775721533317</v>
      </c>
      <c r="N48" s="40">
        <f>+SUM(K48:M48)</f>
        <v>302.7635503799754</v>
      </c>
      <c r="O48" s="40">
        <f>+CL48</f>
        <v>105.011504395786</v>
      </c>
      <c r="P48" s="40">
        <f>+CM48</f>
        <v>111.98866680682733</v>
      </c>
      <c r="Q48" s="40">
        <f>+CN48</f>
        <v>107.42149493896221</v>
      </c>
      <c r="R48" s="40">
        <f>+SUM(O48:Q48)</f>
        <v>324.42166614157554</v>
      </c>
      <c r="S48" s="40">
        <f>+J48-R48</f>
        <v>-17.489166141575595</v>
      </c>
      <c r="T48" s="39">
        <f>+(S48/R48)</f>
        <v>-0.0539087489118049</v>
      </c>
      <c r="V48" s="40">
        <f>+V8-V26</f>
        <v>101.24440803000044</v>
      </c>
      <c r="W48" s="40">
        <f>+W8-W26</f>
        <v>118.60746432999943</v>
      </c>
      <c r="X48" s="40">
        <f>+X8-X26</f>
        <v>114.97891895094023</v>
      </c>
      <c r="Y48" s="40">
        <f>+SUM(V48:X48)</f>
        <v>334.83079131094007</v>
      </c>
      <c r="Z48" s="40">
        <f>+Z8-Z26</f>
        <v>99.57792635529074</v>
      </c>
      <c r="AA48" s="40">
        <f aca="true" t="shared" si="31" ref="AA48:BX48">+AA8-AA26</f>
        <v>121.09826725136236</v>
      </c>
      <c r="AB48" s="40">
        <f t="shared" si="31"/>
        <v>107.06589938938748</v>
      </c>
      <c r="AC48" s="40">
        <f>+SUM(Z48:AB48)</f>
        <v>327.7420929960406</v>
      </c>
      <c r="AD48" s="40">
        <f t="shared" si="31"/>
        <v>113.56967360623639</v>
      </c>
      <c r="AE48" s="40">
        <f t="shared" si="31"/>
        <v>105.29816950096802</v>
      </c>
      <c r="AF48" s="40">
        <f t="shared" si="31"/>
        <v>101.72776664069482</v>
      </c>
      <c r="AG48" s="40">
        <f>+SUM(AD48:AF48)</f>
        <v>320.59560974789923</v>
      </c>
      <c r="AH48" s="40">
        <f t="shared" si="31"/>
        <v>127.61140008369478</v>
      </c>
      <c r="AI48" s="40">
        <f t="shared" si="31"/>
        <v>84.84821463879041</v>
      </c>
      <c r="AJ48" s="40">
        <f t="shared" si="31"/>
        <v>100.99432390170591</v>
      </c>
      <c r="AK48" s="40">
        <f>+SUM(AH48:AJ48)</f>
        <v>313.4539386241911</v>
      </c>
      <c r="AL48" s="40">
        <f t="shared" si="31"/>
        <v>105.91633227133823</v>
      </c>
      <c r="AM48" s="40">
        <f t="shared" si="31"/>
        <v>80.18619144085937</v>
      </c>
      <c r="AN48" s="40">
        <f t="shared" si="31"/>
        <v>120.21822022907054</v>
      </c>
      <c r="AO48" s="40">
        <f>+SUM(AL48:AN48)</f>
        <v>306.3207439412681</v>
      </c>
      <c r="AP48" s="40">
        <f t="shared" si="31"/>
        <v>106.32172391073419</v>
      </c>
      <c r="AQ48" s="40">
        <f t="shared" si="31"/>
        <v>114.8066324617659</v>
      </c>
      <c r="AR48" s="40">
        <f t="shared" si="31"/>
        <v>120.64983165780382</v>
      </c>
      <c r="AS48" s="40">
        <f>+SUM(AP48:AR48)</f>
        <v>341.7781880303039</v>
      </c>
      <c r="AT48" s="40">
        <f t="shared" si="31"/>
        <v>125.82825041639268</v>
      </c>
      <c r="AU48" s="40">
        <f t="shared" si="31"/>
        <v>118.67095925455772</v>
      </c>
      <c r="AV48" s="40">
        <f t="shared" si="31"/>
        <v>110.18651943926733</v>
      </c>
      <c r="AW48" s="40">
        <f>+SUM(AT48:AV48)</f>
        <v>354.6857291102177</v>
      </c>
      <c r="AX48" s="40">
        <f t="shared" si="31"/>
        <v>123.15980486353283</v>
      </c>
      <c r="AY48" s="40">
        <f t="shared" si="31"/>
        <v>80.24462146834134</v>
      </c>
      <c r="AZ48" s="40">
        <f t="shared" si="31"/>
        <v>111.13472822370915</v>
      </c>
      <c r="BA48" s="40">
        <f>+SUM(AX48:AZ48)</f>
        <v>314.5391545555833</v>
      </c>
      <c r="BB48" s="40">
        <f t="shared" si="31"/>
        <v>109.41868553791659</v>
      </c>
      <c r="BC48" s="40">
        <f t="shared" si="31"/>
        <v>94.45426461053057</v>
      </c>
      <c r="BD48" s="40">
        <f t="shared" si="31"/>
        <v>121.55617358947586</v>
      </c>
      <c r="BE48" s="40">
        <f>+SUM(BB48:BD48)</f>
        <v>325.429123737923</v>
      </c>
      <c r="BF48" s="40">
        <f t="shared" si="31"/>
        <v>111.04855878700005</v>
      </c>
      <c r="BG48" s="40">
        <f t="shared" si="31"/>
        <v>148.01973098151598</v>
      </c>
      <c r="BH48" s="40">
        <f t="shared" si="31"/>
        <v>125.19228330944304</v>
      </c>
      <c r="BI48" s="40">
        <f>+SUM(BF48:BH48)</f>
        <v>384.26057307795907</v>
      </c>
      <c r="BJ48" s="40">
        <f t="shared" si="31"/>
        <v>133.56208128809544</v>
      </c>
      <c r="BK48" s="40">
        <f t="shared" si="31"/>
        <v>126.98721433943808</v>
      </c>
      <c r="BL48" s="40">
        <f t="shared" si="31"/>
        <v>123.45624292078935</v>
      </c>
      <c r="BM48" s="40">
        <f>+SUM(BJ48:BL48)</f>
        <v>384.0055385483229</v>
      </c>
      <c r="BN48" s="40">
        <f t="shared" si="31"/>
        <v>118.93393110979957</v>
      </c>
      <c r="BO48" s="40">
        <f t="shared" si="31"/>
        <v>93.57095831715537</v>
      </c>
      <c r="BP48" s="40">
        <f t="shared" si="31"/>
        <v>118.36486492678665</v>
      </c>
      <c r="BQ48" s="40">
        <f>+SUM(BN48:BP48)</f>
        <v>330.8697543537416</v>
      </c>
      <c r="BR48" s="40">
        <f t="shared" si="31"/>
        <v>91.59328388493032</v>
      </c>
      <c r="BS48" s="40">
        <f t="shared" si="31"/>
        <v>85.38874561056531</v>
      </c>
      <c r="BT48" s="40">
        <f t="shared" si="31"/>
        <v>117.43035117748718</v>
      </c>
      <c r="BU48" s="40">
        <f>+SUM(BR48:BT48)</f>
        <v>294.4123806729828</v>
      </c>
      <c r="BV48" s="40">
        <f t="shared" si="31"/>
        <v>91.43252177775702</v>
      </c>
      <c r="BW48" s="40">
        <f t="shared" si="31"/>
        <v>139.21248631835505</v>
      </c>
      <c r="BX48" s="40">
        <f t="shared" si="31"/>
        <v>118.44776898215639</v>
      </c>
      <c r="BY48" s="40">
        <f>+SUM(BV48:BX48)</f>
        <v>349.09277707826845</v>
      </c>
      <c r="BZ48" s="40">
        <f aca="true" t="shared" si="32" ref="BZ48:CF48">+BZ8-BZ26</f>
        <v>133.63872016418196</v>
      </c>
      <c r="CA48" s="40">
        <f t="shared" si="32"/>
        <v>139.38252746478423</v>
      </c>
      <c r="CB48" s="40">
        <f t="shared" si="32"/>
        <v>108.39337849362028</v>
      </c>
      <c r="CC48" s="40">
        <f>+SUM(BZ48:CB48)</f>
        <v>381.41462612258647</v>
      </c>
      <c r="CD48" s="40">
        <f t="shared" si="32"/>
        <v>122.6177806907508</v>
      </c>
      <c r="CE48" s="40">
        <f t="shared" si="32"/>
        <v>85.19395441482362</v>
      </c>
      <c r="CF48" s="40">
        <f t="shared" si="32"/>
        <v>95.08754640882444</v>
      </c>
      <c r="CG48" s="40">
        <f>+SUM(CD48:CF48)</f>
        <v>302.89928151439887</v>
      </c>
      <c r="CH48" s="40">
        <f aca="true" t="shared" si="33" ref="CH48:CP48">+CH8-CH26</f>
        <v>101.64486457204606</v>
      </c>
      <c r="CI48" s="40">
        <f t="shared" si="33"/>
        <v>62.28092859259618</v>
      </c>
      <c r="CJ48" s="40">
        <f t="shared" si="33"/>
        <v>138.83775721533317</v>
      </c>
      <c r="CK48" s="40">
        <f>+SUM(CH48:CJ48)</f>
        <v>302.7635503799754</v>
      </c>
      <c r="CL48" s="40">
        <f t="shared" si="33"/>
        <v>105.011504395786</v>
      </c>
      <c r="CM48" s="40">
        <f t="shared" si="33"/>
        <v>111.98866680682733</v>
      </c>
      <c r="CN48" s="40">
        <f t="shared" si="33"/>
        <v>107.42149493896221</v>
      </c>
      <c r="CO48" s="40">
        <f>+SUM(CL48:CN48)</f>
        <v>324.42166614157554</v>
      </c>
      <c r="CP48" s="40">
        <f t="shared" si="33"/>
        <v>115.32477599999999</v>
      </c>
      <c r="CQ48" s="40">
        <f aca="true" t="shared" si="34" ref="CQ48:CZ48">+CQ8-CQ26</f>
        <v>108.44346699999977</v>
      </c>
      <c r="CR48" s="40">
        <f t="shared" si="34"/>
        <v>82.16009699999995</v>
      </c>
      <c r="CS48" s="40">
        <f>+SUM(CP48:CR48)</f>
        <v>305.9283399999997</v>
      </c>
      <c r="CT48" s="40">
        <f t="shared" si="34"/>
        <v>107.25651399999998</v>
      </c>
      <c r="CU48" s="40">
        <f t="shared" si="34"/>
        <v>81.58235200000001</v>
      </c>
      <c r="CV48" s="40">
        <f t="shared" si="34"/>
        <v>86.43834000000004</v>
      </c>
      <c r="CW48" s="40">
        <f>+SUM(CT48:CV48)</f>
        <v>275.27720600000004</v>
      </c>
      <c r="CX48" s="40">
        <f t="shared" si="34"/>
        <v>86.69734900000003</v>
      </c>
      <c r="CY48" s="40">
        <f t="shared" si="34"/>
        <v>69.78547099999997</v>
      </c>
      <c r="CZ48" s="40">
        <f t="shared" si="34"/>
        <v>109.38163800000001</v>
      </c>
      <c r="DA48" s="40">
        <f>+SUM(CX48:CZ48)</f>
        <v>265.864458</v>
      </c>
      <c r="DB48" s="40">
        <f>+DB8-DB26</f>
        <v>81.89054199999998</v>
      </c>
      <c r="DC48" s="40">
        <f>+DC8-DC26</f>
        <v>120.67279299999996</v>
      </c>
      <c r="DD48" s="40">
        <f>+DD8-DD26</f>
        <v>104.36916500000001</v>
      </c>
      <c r="DE48" s="40">
        <f>+SUM(DB48:DD48)</f>
        <v>306.93249999999995</v>
      </c>
      <c r="DF48" s="38"/>
      <c r="DG48" s="16">
        <f>+SUM(V48:AJ48)</f>
        <v>2279.790926733951</v>
      </c>
      <c r="DH48" s="16">
        <f>+SUM(AL48:AZ48)</f>
        <v>2320.108476719163</v>
      </c>
      <c r="DI48" s="33">
        <f>+SUM(BB48:BP48)</f>
        <v>2518.2602250821515</v>
      </c>
      <c r="DJ48" s="40">
        <f>+SUM(BR48:CF48)</f>
        <v>2352.7388492620744</v>
      </c>
      <c r="DK48" s="40">
        <f>+SUM(CH48:CV48)</f>
        <v>2141.5043190431015</v>
      </c>
      <c r="DL48" s="40">
        <f>+CX48+CY48+CZ48+DB48+DC48+DD48</f>
        <v>572.7969579999999</v>
      </c>
      <c r="DM48" s="38"/>
      <c r="DN48" s="38"/>
      <c r="DO48" s="38"/>
      <c r="DP48" s="38"/>
      <c r="DQ48" s="38"/>
      <c r="DR48" s="38"/>
      <c r="DS48" s="38"/>
      <c r="DT48" s="38"/>
      <c r="DU48" s="38"/>
      <c r="DV48" s="38"/>
      <c r="DW48" s="38"/>
      <c r="DX48" s="38"/>
      <c r="DY48" s="38"/>
      <c r="DZ48" s="38"/>
      <c r="EA48" s="38"/>
      <c r="EB48" s="38"/>
      <c r="EC48" s="38"/>
    </row>
    <row r="49" spans="1:133" s="37" customFormat="1" ht="12.75" outlineLevel="1">
      <c r="A49" s="60"/>
      <c r="B49" s="15"/>
      <c r="C49" s="40"/>
      <c r="D49" s="40"/>
      <c r="E49" s="40"/>
      <c r="F49" s="40"/>
      <c r="G49" s="40"/>
      <c r="H49" s="40"/>
      <c r="I49" s="40"/>
      <c r="J49" s="40"/>
      <c r="K49" s="40"/>
      <c r="L49" s="40"/>
      <c r="M49" s="40"/>
      <c r="N49" s="40"/>
      <c r="O49" s="40"/>
      <c r="P49" s="40"/>
      <c r="Q49" s="40"/>
      <c r="R49" s="40"/>
      <c r="S49" s="40"/>
      <c r="T49" s="39"/>
      <c r="U49" s="19"/>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40"/>
      <c r="BS49" s="40"/>
      <c r="BT49" s="40"/>
      <c r="BU49" s="40"/>
      <c r="BV49" s="40"/>
      <c r="BW49" s="40"/>
      <c r="BX49" s="40"/>
      <c r="BY49" s="40"/>
      <c r="BZ49" s="40"/>
      <c r="CA49" s="40"/>
      <c r="CB49" s="40"/>
      <c r="CC49" s="40"/>
      <c r="CD49" s="40"/>
      <c r="CE49" s="40"/>
      <c r="CF49" s="40"/>
      <c r="CG49" s="40"/>
      <c r="CH49" s="40"/>
      <c r="CI49" s="40"/>
      <c r="CJ49" s="40"/>
      <c r="CK49" s="40"/>
      <c r="CL49" s="40"/>
      <c r="CM49" s="40"/>
      <c r="CN49" s="40"/>
      <c r="CO49" s="40"/>
      <c r="CP49" s="40"/>
      <c r="CQ49" s="40"/>
      <c r="CR49" s="40"/>
      <c r="CS49" s="40"/>
      <c r="CT49" s="40"/>
      <c r="CU49" s="40"/>
      <c r="CV49" s="40"/>
      <c r="CW49" s="40"/>
      <c r="CX49" s="40"/>
      <c r="CY49" s="40"/>
      <c r="CZ49" s="40"/>
      <c r="DA49" s="40"/>
      <c r="DB49" s="40"/>
      <c r="DC49" s="40"/>
      <c r="DD49" s="40"/>
      <c r="DE49" s="40"/>
      <c r="DF49" s="38"/>
      <c r="DG49" s="40"/>
      <c r="DH49" s="40"/>
      <c r="DI49" s="40"/>
      <c r="DJ49" s="40"/>
      <c r="DK49" s="40"/>
      <c r="DL49" s="40"/>
      <c r="DM49" s="38"/>
      <c r="DN49" s="38"/>
      <c r="DO49" s="38"/>
      <c r="DP49" s="38"/>
      <c r="DQ49" s="38"/>
      <c r="DR49" s="38"/>
      <c r="DS49" s="38"/>
      <c r="DT49" s="38"/>
      <c r="DU49" s="38"/>
      <c r="DV49" s="38"/>
      <c r="DW49" s="38"/>
      <c r="DX49" s="38"/>
      <c r="DY49" s="38"/>
      <c r="DZ49" s="38"/>
      <c r="EA49" s="38"/>
      <c r="EB49" s="38"/>
      <c r="EC49" s="38"/>
    </row>
    <row r="50" spans="1:133" ht="12.75">
      <c r="A50" s="60"/>
      <c r="B50" s="42" t="s">
        <v>20</v>
      </c>
      <c r="C50" s="28">
        <f aca="true" t="shared" si="35" ref="C50:N50">+C48/C8</f>
        <v>0.21370279102456533</v>
      </c>
      <c r="D50" s="39">
        <f t="shared" si="35"/>
        <v>0.1821005954266998</v>
      </c>
      <c r="E50" s="39">
        <f t="shared" si="35"/>
        <v>0.254296824883862</v>
      </c>
      <c r="F50" s="39">
        <f t="shared" si="35"/>
        <v>0.21809155052835555</v>
      </c>
      <c r="G50" s="39">
        <f>+G48/G8</f>
        <v>0.19480517577440845</v>
      </c>
      <c r="H50" s="39">
        <f>+H48/H8</f>
        <v>0.2619246870152744</v>
      </c>
      <c r="I50" s="39">
        <f>+I48/I8</f>
        <v>0.22280632111521467</v>
      </c>
      <c r="J50" s="39">
        <f>+J48/J8</f>
        <v>0.2274387624211986</v>
      </c>
      <c r="K50" s="39">
        <f t="shared" si="35"/>
        <v>0.25982127698437824</v>
      </c>
      <c r="L50" s="39">
        <f t="shared" si="35"/>
        <v>0.1814740652384333</v>
      </c>
      <c r="M50" s="39">
        <f t="shared" si="35"/>
        <v>0.34365639414642163</v>
      </c>
      <c r="N50" s="39">
        <f t="shared" si="35"/>
        <v>0.2659536911052701</v>
      </c>
      <c r="O50" s="39">
        <f>+O48/O8</f>
        <v>0.2529019140773491</v>
      </c>
      <c r="P50" s="39">
        <f>+P48/P8</f>
        <v>0.2598678546297526</v>
      </c>
      <c r="Q50" s="39">
        <f>+Q48/Q8</f>
        <v>0.24369301491605921</v>
      </c>
      <c r="R50" s="39">
        <f>+R48/R8</f>
        <v>0.2520802922672114</v>
      </c>
      <c r="S50" s="39">
        <f>+J50-R50</f>
        <v>-0.02464152984601281</v>
      </c>
      <c r="T50" s="28">
        <f>+(S50/R50)</f>
        <v>-0.09775270261862508</v>
      </c>
      <c r="V50" s="39">
        <f>+V48/V8</f>
        <v>0.284863760008754</v>
      </c>
      <c r="W50" s="39">
        <f>+W48/W8</f>
        <v>0.36366941413572895</v>
      </c>
      <c r="X50" s="39">
        <f>+X48/X8</f>
        <v>0.3079902295570967</v>
      </c>
      <c r="Y50" s="39">
        <f>+Y48/Y8</f>
        <v>0.31741296368761585</v>
      </c>
      <c r="Z50" s="39">
        <f>+Z48/Z8</f>
        <v>0.2690058284649652</v>
      </c>
      <c r="AA50" s="39">
        <f aca="true" t="shared" si="36" ref="AA50:BX50">+AA48/AA8</f>
        <v>0.3133227386108525</v>
      </c>
      <c r="AB50" s="39">
        <f t="shared" si="36"/>
        <v>0.2735963862603522</v>
      </c>
      <c r="AC50" s="39">
        <f>+AC48/AC8</f>
        <v>0.2854908851512155</v>
      </c>
      <c r="AD50" s="39">
        <f t="shared" si="36"/>
        <v>0.2822247089413364</v>
      </c>
      <c r="AE50" s="39">
        <f t="shared" si="36"/>
        <v>0.26891822788563735</v>
      </c>
      <c r="AF50" s="39">
        <f t="shared" si="36"/>
        <v>0.2695861927984459</v>
      </c>
      <c r="AG50" s="39">
        <f>+AG48/AG8</f>
        <v>0.27370488357207057</v>
      </c>
      <c r="AH50" s="39">
        <f t="shared" si="36"/>
        <v>0.3144847497883647</v>
      </c>
      <c r="AI50" s="39">
        <f t="shared" si="36"/>
        <v>0.2306348697515048</v>
      </c>
      <c r="AJ50" s="39">
        <f t="shared" si="36"/>
        <v>0.27543784957779976</v>
      </c>
      <c r="AK50" s="39">
        <f>+AK48/AK8</f>
        <v>0.2748782473277884</v>
      </c>
      <c r="AL50" s="39">
        <f t="shared" si="36"/>
        <v>0.2959499340852517</v>
      </c>
      <c r="AM50" s="39">
        <f t="shared" si="36"/>
        <v>0.2420800144545332</v>
      </c>
      <c r="AN50" s="39">
        <f t="shared" si="36"/>
        <v>0.3198450749784637</v>
      </c>
      <c r="AO50" s="39">
        <f>+AO48/AO8</f>
        <v>0.2876282802001356</v>
      </c>
      <c r="AP50" s="39">
        <f t="shared" si="36"/>
        <v>0.28626310144361095</v>
      </c>
      <c r="AQ50" s="39">
        <f t="shared" si="36"/>
        <v>0.29218484050558613</v>
      </c>
      <c r="AR50" s="39">
        <f t="shared" si="36"/>
        <v>0.29881581458157236</v>
      </c>
      <c r="AS50" s="39">
        <f>+AS48/AS8</f>
        <v>0.2925939782643532</v>
      </c>
      <c r="AT50" s="39">
        <f t="shared" si="36"/>
        <v>0.29707804228209944</v>
      </c>
      <c r="AU50" s="39">
        <f t="shared" si="36"/>
        <v>0.281100998507117</v>
      </c>
      <c r="AV50" s="39">
        <f t="shared" si="36"/>
        <v>0.2661691342163405</v>
      </c>
      <c r="AW50" s="39">
        <f>+AW48/AW8</f>
        <v>0.2815659951689318</v>
      </c>
      <c r="AX50" s="39">
        <f t="shared" si="36"/>
        <v>0.28639149854422935</v>
      </c>
      <c r="AY50" s="39">
        <f t="shared" si="36"/>
        <v>0.21169553189784357</v>
      </c>
      <c r="AZ50" s="39">
        <f t="shared" si="36"/>
        <v>0.28545969909448116</v>
      </c>
      <c r="BA50" s="39">
        <f>+BA48/BA8</f>
        <v>0.26246258234263176</v>
      </c>
      <c r="BB50" s="39">
        <f t="shared" si="36"/>
        <v>0.29013293209546265</v>
      </c>
      <c r="BC50" s="39">
        <f t="shared" si="36"/>
        <v>0.2578643413473757</v>
      </c>
      <c r="BD50" s="39">
        <f t="shared" si="36"/>
        <v>0.30658904485768956</v>
      </c>
      <c r="BE50" s="39">
        <f>+BE48/BE8</f>
        <v>0.2854875529234451</v>
      </c>
      <c r="BF50" s="39">
        <f t="shared" si="36"/>
        <v>0.27795809053015286</v>
      </c>
      <c r="BG50" s="39">
        <f t="shared" si="36"/>
        <v>0.3371121459584899</v>
      </c>
      <c r="BH50" s="39">
        <f t="shared" si="36"/>
        <v>0.29055107856663315</v>
      </c>
      <c r="BI50" s="39">
        <f>+BI48/BI8</f>
        <v>0.3026923207841258</v>
      </c>
      <c r="BJ50" s="39">
        <f t="shared" si="36"/>
        <v>0.3014821172611091</v>
      </c>
      <c r="BK50" s="39">
        <f t="shared" si="36"/>
        <v>0.2883827748538384</v>
      </c>
      <c r="BL50" s="39">
        <f t="shared" si="36"/>
        <v>0.28035058538124386</v>
      </c>
      <c r="BM50" s="39">
        <f>+BM48/BM8</f>
        <v>0.2900947340393951</v>
      </c>
      <c r="BN50" s="39">
        <f t="shared" si="36"/>
        <v>0.2742004323409591</v>
      </c>
      <c r="BO50" s="39">
        <f t="shared" si="36"/>
        <v>0.2331972009534546</v>
      </c>
      <c r="BP50" s="39">
        <f t="shared" si="36"/>
        <v>0.2908380219202062</v>
      </c>
      <c r="BQ50" s="39">
        <f>+BQ48/BQ8</f>
        <v>0.26640520969869164</v>
      </c>
      <c r="BR50" s="39">
        <f t="shared" si="36"/>
        <v>0.24564740134856605</v>
      </c>
      <c r="BS50" s="39">
        <f t="shared" si="36"/>
        <v>0.24115646825669018</v>
      </c>
      <c r="BT50" s="39">
        <f t="shared" si="36"/>
        <v>0.29462380681746925</v>
      </c>
      <c r="BU50" s="39">
        <f>+BU48/BU8</f>
        <v>0.2615784313999123</v>
      </c>
      <c r="BV50" s="39">
        <f t="shared" si="36"/>
        <v>0.23745161723809582</v>
      </c>
      <c r="BW50" s="39">
        <f t="shared" si="36"/>
        <v>0.3265580466591711</v>
      </c>
      <c r="BX50" s="39">
        <f t="shared" si="36"/>
        <v>0.2730566445850979</v>
      </c>
      <c r="BY50" s="39">
        <f>+BY48/BY8</f>
        <v>0.28036326245884896</v>
      </c>
      <c r="BZ50" s="39">
        <f aca="true" t="shared" si="37" ref="BZ50:CF50">+BZ48/BZ8</f>
        <v>0.2940848208952342</v>
      </c>
      <c r="CA50" s="39">
        <f t="shared" si="37"/>
        <v>0.29541459837715833</v>
      </c>
      <c r="CB50" s="39">
        <f t="shared" si="37"/>
        <v>0.24578019369945386</v>
      </c>
      <c r="CC50" s="39">
        <f>+CC48/CC8</f>
        <v>0.27896277147044224</v>
      </c>
      <c r="CD50" s="39">
        <f t="shared" si="37"/>
        <v>0.27277248024743017</v>
      </c>
      <c r="CE50" s="39">
        <f t="shared" si="37"/>
        <v>0.20805612363592932</v>
      </c>
      <c r="CF50" s="39">
        <f t="shared" si="37"/>
        <v>0.23215796798538502</v>
      </c>
      <c r="CG50" s="39">
        <f>+CG48/CG8</f>
        <v>0.23877013965110208</v>
      </c>
      <c r="CH50" s="39">
        <f aca="true" t="shared" si="38" ref="CH50:CP50">+CH48/CH8</f>
        <v>0.25982127698437824</v>
      </c>
      <c r="CI50" s="39">
        <f t="shared" si="38"/>
        <v>0.1814740652384333</v>
      </c>
      <c r="CJ50" s="39">
        <f t="shared" si="38"/>
        <v>0.34365639414642163</v>
      </c>
      <c r="CK50" s="39">
        <f>+CK48/CK8</f>
        <v>0.2659536911052701</v>
      </c>
      <c r="CL50" s="39">
        <f t="shared" si="38"/>
        <v>0.2529019140773491</v>
      </c>
      <c r="CM50" s="39">
        <f t="shared" si="38"/>
        <v>0.2598678546297526</v>
      </c>
      <c r="CN50" s="39">
        <f t="shared" si="38"/>
        <v>0.24369301491605921</v>
      </c>
      <c r="CO50" s="39">
        <f>+CO48/CO8</f>
        <v>0.2520802922672114</v>
      </c>
      <c r="CP50" s="39">
        <f t="shared" si="38"/>
        <v>0.2502668252092994</v>
      </c>
      <c r="CQ50" s="39">
        <f aca="true" t="shared" si="39" ref="CQ50:CZ50">+CQ48/CQ8</f>
        <v>0.23602326202588392</v>
      </c>
      <c r="CR50" s="39">
        <f t="shared" si="39"/>
        <v>0.19294214566141626</v>
      </c>
      <c r="CS50" s="39">
        <f>+CS48/CS8</f>
        <v>0.22727084506175751</v>
      </c>
      <c r="CT50" s="39">
        <f t="shared" si="39"/>
        <v>0.2435605502396499</v>
      </c>
      <c r="CU50" s="39">
        <f t="shared" si="39"/>
        <v>0.19275279960349168</v>
      </c>
      <c r="CV50" s="39">
        <f t="shared" si="39"/>
        <v>0.20557295437313175</v>
      </c>
      <c r="CW50" s="39">
        <f>+CW48/CW8</f>
        <v>0.2143748465813814</v>
      </c>
      <c r="CX50" s="39">
        <f t="shared" si="39"/>
        <v>0.21370279102456533</v>
      </c>
      <c r="CY50" s="39">
        <f t="shared" si="39"/>
        <v>0.1821005954266998</v>
      </c>
      <c r="CZ50" s="39">
        <f t="shared" si="39"/>
        <v>0.254296824883862</v>
      </c>
      <c r="DA50" s="39">
        <f>+DA48/DA8</f>
        <v>0.21809155052835555</v>
      </c>
      <c r="DB50" s="39">
        <f>+DB48/DB8</f>
        <v>0.19480517577440845</v>
      </c>
      <c r="DC50" s="39">
        <f>+DC48/DC8</f>
        <v>0.2619246870152744</v>
      </c>
      <c r="DD50" s="39">
        <f>+DD48/DD8</f>
        <v>0.22280632111521467</v>
      </c>
      <c r="DE50" s="39">
        <f>+DE48/DE8</f>
        <v>0.2274387624211986</v>
      </c>
      <c r="DF50" s="38"/>
      <c r="DG50" s="17">
        <f aca="true" t="shared" si="40" ref="DG50:DL50">+DG48/DG8</f>
        <v>0.2889940231996312</v>
      </c>
      <c r="DH50" s="17">
        <f t="shared" si="40"/>
        <v>0.2834944265534516</v>
      </c>
      <c r="DI50" s="32">
        <f t="shared" si="40"/>
        <v>0.28918286317976377</v>
      </c>
      <c r="DJ50" s="39">
        <f t="shared" si="40"/>
        <v>0.2690555659201103</v>
      </c>
      <c r="DK50" s="39">
        <f t="shared" si="40"/>
        <v>0.24260692381494992</v>
      </c>
      <c r="DL50" s="39">
        <f t="shared" si="40"/>
        <v>0.22300254676256456</v>
      </c>
      <c r="DM50" s="38"/>
      <c r="DN50" s="38"/>
      <c r="DO50" s="38"/>
      <c r="DP50" s="38"/>
      <c r="DQ50" s="38"/>
      <c r="DR50" s="38"/>
      <c r="DS50" s="38"/>
      <c r="DT50" s="38"/>
      <c r="DU50" s="38"/>
      <c r="DV50" s="38"/>
      <c r="DW50" s="38"/>
      <c r="DX50" s="38"/>
      <c r="DY50" s="38"/>
      <c r="DZ50" s="38"/>
      <c r="EA50" s="38"/>
      <c r="EB50" s="38"/>
      <c r="EC50" s="38"/>
    </row>
    <row r="51" spans="1:133" s="37" customFormat="1" ht="12.75" outlineLevel="1">
      <c r="A51" s="60"/>
      <c r="B51" s="15"/>
      <c r="C51" s="39"/>
      <c r="D51" s="39"/>
      <c r="E51" s="39"/>
      <c r="F51" s="40"/>
      <c r="G51" s="39"/>
      <c r="H51" s="39"/>
      <c r="I51" s="39"/>
      <c r="J51" s="40"/>
      <c r="K51" s="39"/>
      <c r="L51" s="39"/>
      <c r="M51" s="39"/>
      <c r="N51" s="40"/>
      <c r="O51" s="39"/>
      <c r="P51" s="39"/>
      <c r="Q51" s="39"/>
      <c r="R51" s="40"/>
      <c r="S51" s="40"/>
      <c r="T51" s="39"/>
      <c r="U51" s="19"/>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0"/>
      <c r="BP51" s="40"/>
      <c r="BQ51" s="40"/>
      <c r="BR51" s="39"/>
      <c r="BS51" s="39"/>
      <c r="BT51" s="39"/>
      <c r="BU51" s="40"/>
      <c r="BV51" s="39"/>
      <c r="BW51" s="39"/>
      <c r="BX51" s="39"/>
      <c r="BY51" s="40"/>
      <c r="BZ51" s="39"/>
      <c r="CA51" s="39"/>
      <c r="CB51" s="39"/>
      <c r="CC51" s="40"/>
      <c r="CD51" s="39"/>
      <c r="CE51" s="39"/>
      <c r="CF51" s="39"/>
      <c r="CG51" s="40"/>
      <c r="CH51" s="39"/>
      <c r="CI51" s="39"/>
      <c r="CJ51" s="39"/>
      <c r="CK51" s="40"/>
      <c r="CL51" s="39"/>
      <c r="CM51" s="39"/>
      <c r="CN51" s="39"/>
      <c r="CO51" s="40"/>
      <c r="CP51" s="39"/>
      <c r="CQ51" s="39"/>
      <c r="CR51" s="39"/>
      <c r="CS51" s="40"/>
      <c r="CT51" s="39"/>
      <c r="CU51" s="39"/>
      <c r="CV51" s="39"/>
      <c r="CW51" s="40"/>
      <c r="CX51" s="39"/>
      <c r="CY51" s="39"/>
      <c r="CZ51" s="39"/>
      <c r="DA51" s="40"/>
      <c r="DB51" s="39"/>
      <c r="DC51" s="39"/>
      <c r="DD51" s="39"/>
      <c r="DE51" s="40"/>
      <c r="DF51" s="38"/>
      <c r="DG51" s="39"/>
      <c r="DH51" s="39"/>
      <c r="DI51" s="39"/>
      <c r="DJ51" s="39"/>
      <c r="DK51" s="39"/>
      <c r="DL51" s="39"/>
      <c r="DM51" s="38"/>
      <c r="DN51" s="38"/>
      <c r="DO51" s="38"/>
      <c r="DP51" s="38"/>
      <c r="DQ51" s="38"/>
      <c r="DR51" s="38"/>
      <c r="DS51" s="38"/>
      <c r="DT51" s="38"/>
      <c r="DU51" s="38"/>
      <c r="DV51" s="38"/>
      <c r="DW51" s="38"/>
      <c r="DX51" s="38"/>
      <c r="DY51" s="38"/>
      <c r="DZ51" s="38"/>
      <c r="EA51" s="38"/>
      <c r="EB51" s="38"/>
      <c r="EC51" s="38"/>
    </row>
    <row r="52" spans="1:133" ht="12.75">
      <c r="A52" s="60"/>
      <c r="B52" s="42" t="s">
        <v>41</v>
      </c>
      <c r="C52" s="28">
        <f>+CX52</f>
        <v>0.23562953635393322</v>
      </c>
      <c r="D52" s="39">
        <f>+CY52</f>
        <v>0.23520942197096578</v>
      </c>
      <c r="E52" s="39">
        <f>+CZ52</f>
        <v>0.22815951425070236</v>
      </c>
      <c r="F52" s="39">
        <v>0.2172351006758298</v>
      </c>
      <c r="G52" s="39">
        <f>+DB52</f>
        <v>0.22338765523061044</v>
      </c>
      <c r="H52" s="39">
        <f>+DC52</f>
        <v>0.22376649516423555</v>
      </c>
      <c r="I52" s="39">
        <f>+DD52</f>
        <v>0.22192977975850903</v>
      </c>
      <c r="J52" s="39">
        <v>0.22337201715266347</v>
      </c>
      <c r="K52" s="39">
        <f>+CH52</f>
        <v>0.2662506623996814</v>
      </c>
      <c r="L52" s="39">
        <f>+CI52</f>
        <v>0.26288181374262454</v>
      </c>
      <c r="M52" s="39">
        <f>+CJ52</f>
        <v>0.26678028737683246</v>
      </c>
      <c r="N52" s="39">
        <v>0.2659536911052701</v>
      </c>
      <c r="O52" s="39">
        <f>+CL52</f>
        <v>0.2678845590404746</v>
      </c>
      <c r="P52" s="39">
        <f>+CM52</f>
        <v>0.2622362572836476</v>
      </c>
      <c r="Q52" s="39">
        <f>+CN52</f>
        <v>0.2597343468275294</v>
      </c>
      <c r="R52" s="39">
        <v>0.2678845590404746</v>
      </c>
      <c r="S52" s="39">
        <f>+J52-R52</f>
        <v>-0.04451254188781112</v>
      </c>
      <c r="T52" s="28">
        <f>+(S52/R52)</f>
        <v>-0.16616314895957005</v>
      </c>
      <c r="V52" s="39">
        <v>0.28566431861687847</v>
      </c>
      <c r="W52" s="39">
        <v>0.2922193627103242</v>
      </c>
      <c r="X52" s="39">
        <v>0.29182929653307094</v>
      </c>
      <c r="Y52" s="39">
        <v>0.29182929653307094</v>
      </c>
      <c r="Z52" s="39">
        <v>0.2896115742812482</v>
      </c>
      <c r="AA52" s="39">
        <v>0.2904844286636265</v>
      </c>
      <c r="AB52" s="39">
        <v>0.2896623024505683</v>
      </c>
      <c r="AC52" s="39">
        <v>0.2896623024505683</v>
      </c>
      <c r="AD52" s="39">
        <v>0.2888431523369793</v>
      </c>
      <c r="AE52" s="39">
        <v>0.2877594885070005</v>
      </c>
      <c r="AF52" s="39">
        <v>0.2860050282734433</v>
      </c>
      <c r="AG52" s="39">
        <v>0.2860050282734433</v>
      </c>
      <c r="AH52" s="39">
        <v>0.2890703156141107</v>
      </c>
      <c r="AI52" s="39">
        <v>0.2871940311638899</v>
      </c>
      <c r="AJ52" s="39">
        <v>0.2872112502610508</v>
      </c>
      <c r="AK52" s="39">
        <v>0.2872112502610508</v>
      </c>
      <c r="AL52" s="39">
        <v>0.2880883332736194</v>
      </c>
      <c r="AM52" s="39">
        <v>0.27926724499393624</v>
      </c>
      <c r="AN52" s="39">
        <v>0.2802681815242714</v>
      </c>
      <c r="AO52" s="39">
        <v>0.2802681815242714</v>
      </c>
      <c r="AP52" s="39">
        <v>0.2816812930975718</v>
      </c>
      <c r="AQ52" s="39">
        <v>0.27989363541059936</v>
      </c>
      <c r="AR52" s="39">
        <v>0.2821169315161019</v>
      </c>
      <c r="AS52" s="39">
        <v>0.2821169315161019</v>
      </c>
      <c r="AT52" s="39">
        <v>0.28349529513907146</v>
      </c>
      <c r="AU52" s="39">
        <v>0.28451717053455056</v>
      </c>
      <c r="AV52" s="39">
        <v>0.2840938270844644</v>
      </c>
      <c r="AW52" s="39">
        <v>0.2840938270844644</v>
      </c>
      <c r="AX52" s="39">
        <v>0.28165813715636523</v>
      </c>
      <c r="AY52" s="39">
        <v>0.2799983336861226</v>
      </c>
      <c r="AZ52" s="39">
        <v>0.2808080205898561</v>
      </c>
      <c r="BA52" s="39">
        <v>0.2808080205898561</v>
      </c>
      <c r="BB52" s="39">
        <v>0.2804041626824212</v>
      </c>
      <c r="BC52" s="39">
        <v>0.2813394118203395</v>
      </c>
      <c r="BD52" s="39">
        <v>0.2804032318436491</v>
      </c>
      <c r="BE52" s="39">
        <v>0.2804032318436491</v>
      </c>
      <c r="BF52" s="39">
        <v>0.27974550087379557</v>
      </c>
      <c r="BG52" s="39">
        <v>0.2839395854125198</v>
      </c>
      <c r="BH52" s="39">
        <v>0.28329085798215986</v>
      </c>
      <c r="BI52" s="39">
        <v>0.28329085798215986</v>
      </c>
      <c r="BJ52" s="39">
        <v>0.2837450180742222</v>
      </c>
      <c r="BK52" s="39">
        <v>0.2843889181877863</v>
      </c>
      <c r="BL52" s="39">
        <v>0.28555775437394454</v>
      </c>
      <c r="BM52" s="39">
        <v>0.28555775437394454</v>
      </c>
      <c r="BN52" s="39">
        <v>0.28448693082369264</v>
      </c>
      <c r="BO52" s="39">
        <v>0.28590136232123065</v>
      </c>
      <c r="BP52" s="39">
        <v>0.28633975928516264</v>
      </c>
      <c r="BQ52" s="39">
        <v>0.28633975928516264</v>
      </c>
      <c r="BR52" s="39">
        <v>0.2829996087717615</v>
      </c>
      <c r="BS52" s="39">
        <v>0.28186845927007115</v>
      </c>
      <c r="BT52" s="39">
        <v>0.2809175442740249</v>
      </c>
      <c r="BU52" s="39">
        <v>0.2809175442740249</v>
      </c>
      <c r="BV52" s="39">
        <v>0.2777728282912666</v>
      </c>
      <c r="BW52" s="39">
        <v>0.2767071383179595</v>
      </c>
      <c r="BX52" s="39">
        <v>0.2751779607395701</v>
      </c>
      <c r="BY52" s="39">
        <v>0.2751779607395701</v>
      </c>
      <c r="BZ52" s="39">
        <v>0.2745591934295114</v>
      </c>
      <c r="CA52" s="39">
        <v>0.2753128982490044</v>
      </c>
      <c r="CB52" s="39">
        <v>0.27225202612595995</v>
      </c>
      <c r="CC52" s="39">
        <v>0.27225202612595995</v>
      </c>
      <c r="CD52" s="39">
        <v>0.2721296882810932</v>
      </c>
      <c r="CE52" s="39">
        <v>0.2700083814478111</v>
      </c>
      <c r="CF52" s="39">
        <v>0.26521860817666776</v>
      </c>
      <c r="CG52" s="39">
        <v>0.26521860817666776</v>
      </c>
      <c r="CH52" s="39">
        <v>0.2662506623996814</v>
      </c>
      <c r="CI52" s="39">
        <v>0.26288181374262454</v>
      </c>
      <c r="CJ52" s="39">
        <v>0.26678028737683246</v>
      </c>
      <c r="CK52" s="39">
        <v>0.26678028737683246</v>
      </c>
      <c r="CL52" s="39">
        <v>0.2678845590404746</v>
      </c>
      <c r="CM52" s="39">
        <v>0.2622362572836476</v>
      </c>
      <c r="CN52" s="39">
        <v>0.2597343468275294</v>
      </c>
      <c r="CO52" s="39">
        <v>0.2597343468275294</v>
      </c>
      <c r="CP52" s="39">
        <v>0.2557348262317172</v>
      </c>
      <c r="CQ52" s="39">
        <v>0.25019376461254517</v>
      </c>
      <c r="CR52" s="39">
        <v>0.245695390167763</v>
      </c>
      <c r="CS52" s="39">
        <v>0.245695390167763</v>
      </c>
      <c r="CT52" s="39">
        <v>0.24303560268690688</v>
      </c>
      <c r="CU52" s="39">
        <v>0.24159109969666182</v>
      </c>
      <c r="CV52" s="39">
        <v>0.23929148591713498</v>
      </c>
      <c r="CW52" s="39">
        <v>0.23929148591713498</v>
      </c>
      <c r="CX52" s="39">
        <v>0.23562953635393322</v>
      </c>
      <c r="CY52" s="39">
        <v>0.23520942197096578</v>
      </c>
      <c r="CZ52" s="39">
        <v>0.22815951425070236</v>
      </c>
      <c r="DA52" s="39">
        <f>+CY52</f>
        <v>0.23520942197096578</v>
      </c>
      <c r="DB52" s="39">
        <v>0.22338765523061044</v>
      </c>
      <c r="DC52" s="39">
        <v>0.22376649516423555</v>
      </c>
      <c r="DD52" s="39">
        <v>0.22192977975850903</v>
      </c>
      <c r="DE52" s="39">
        <f>+DC52</f>
        <v>0.22376649516423555</v>
      </c>
      <c r="DF52" s="38"/>
      <c r="DG52" s="17">
        <f>+AJ52</f>
        <v>0.2872112502610508</v>
      </c>
      <c r="DH52" s="17">
        <f>+AZ52</f>
        <v>0.2808080205898561</v>
      </c>
      <c r="DI52" s="32">
        <f>+BP52</f>
        <v>0.28633975928516264</v>
      </c>
      <c r="DJ52" s="39">
        <f>+CF52</f>
        <v>0.26521860817666776</v>
      </c>
      <c r="DK52" s="39">
        <f>+CV52</f>
        <v>0.23929148591713498</v>
      </c>
      <c r="DL52" s="39">
        <f>+DB52</f>
        <v>0.22338765523061044</v>
      </c>
      <c r="DM52" s="38"/>
      <c r="DN52" s="38"/>
      <c r="DO52" s="38"/>
      <c r="DP52" s="38"/>
      <c r="DQ52" s="38"/>
      <c r="DR52" s="38"/>
      <c r="DS52" s="38"/>
      <c r="DT52" s="38"/>
      <c r="DU52" s="38"/>
      <c r="DV52" s="38"/>
      <c r="DW52" s="38"/>
      <c r="DX52" s="38"/>
      <c r="DY52" s="38"/>
      <c r="DZ52" s="38"/>
      <c r="EA52" s="38"/>
      <c r="EB52" s="38"/>
      <c r="EC52" s="38"/>
    </row>
    <row r="53" spans="1:133" s="37" customFormat="1" ht="12.75" outlineLevel="1">
      <c r="A53" s="60"/>
      <c r="B53" s="15"/>
      <c r="C53" s="39"/>
      <c r="D53" s="39"/>
      <c r="E53" s="39"/>
      <c r="F53" s="40"/>
      <c r="G53" s="39"/>
      <c r="H53" s="39"/>
      <c r="I53" s="39"/>
      <c r="J53" s="40"/>
      <c r="K53" s="39"/>
      <c r="L53" s="39"/>
      <c r="M53" s="39"/>
      <c r="N53" s="40"/>
      <c r="O53" s="39"/>
      <c r="P53" s="39"/>
      <c r="Q53" s="39"/>
      <c r="R53" s="40"/>
      <c r="S53" s="40"/>
      <c r="T53" s="39"/>
      <c r="U53" s="19"/>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R53" s="40"/>
      <c r="BS53" s="40"/>
      <c r="BT53" s="40"/>
      <c r="BU53" s="40"/>
      <c r="BV53" s="40"/>
      <c r="BW53" s="40"/>
      <c r="BX53" s="40"/>
      <c r="BY53" s="40"/>
      <c r="BZ53" s="40"/>
      <c r="CA53" s="40"/>
      <c r="CB53" s="40"/>
      <c r="CC53" s="40"/>
      <c r="CD53" s="40"/>
      <c r="CE53" s="40"/>
      <c r="CF53" s="40"/>
      <c r="CG53" s="40"/>
      <c r="CH53" s="40"/>
      <c r="CI53" s="40"/>
      <c r="CJ53" s="40"/>
      <c r="CK53" s="40"/>
      <c r="CL53" s="40"/>
      <c r="CM53" s="40"/>
      <c r="CN53" s="40"/>
      <c r="CO53" s="40"/>
      <c r="CP53" s="40"/>
      <c r="CQ53" s="40"/>
      <c r="CR53" s="40"/>
      <c r="CS53" s="40"/>
      <c r="CT53" s="40"/>
      <c r="CU53" s="40"/>
      <c r="CV53" s="40"/>
      <c r="CW53" s="40"/>
      <c r="CX53" s="40"/>
      <c r="CY53" s="40"/>
      <c r="CZ53" s="40"/>
      <c r="DA53" s="40"/>
      <c r="DB53" s="40"/>
      <c r="DC53" s="40"/>
      <c r="DD53" s="40"/>
      <c r="DE53" s="40"/>
      <c r="DF53" s="38"/>
      <c r="DG53" s="39"/>
      <c r="DH53" s="39"/>
      <c r="DI53" s="39"/>
      <c r="DJ53" s="39"/>
      <c r="DK53" s="39"/>
      <c r="DL53" s="39"/>
      <c r="DM53" s="38"/>
      <c r="DN53" s="38"/>
      <c r="DO53" s="38"/>
      <c r="DP53" s="38"/>
      <c r="DQ53" s="38"/>
      <c r="DR53" s="38"/>
      <c r="DS53" s="38"/>
      <c r="DT53" s="38"/>
      <c r="DU53" s="38"/>
      <c r="DV53" s="38"/>
      <c r="DW53" s="38"/>
      <c r="DX53" s="38"/>
      <c r="DY53" s="38"/>
      <c r="DZ53" s="38"/>
      <c r="EA53" s="38"/>
      <c r="EB53" s="38"/>
      <c r="EC53" s="38"/>
    </row>
    <row r="54" spans="1:133" ht="12.75">
      <c r="A54" s="60"/>
      <c r="B54" s="42" t="s">
        <v>21</v>
      </c>
      <c r="C54" s="28">
        <f aca="true" t="shared" si="41" ref="C54:N54">+C40/C34</f>
        <v>0.8959329234539756</v>
      </c>
      <c r="D54" s="39">
        <f t="shared" si="41"/>
        <v>0.9114909058506235</v>
      </c>
      <c r="E54" s="39">
        <f t="shared" si="41"/>
        <v>1.0044402128188152</v>
      </c>
      <c r="F54" s="39">
        <f t="shared" si="41"/>
        <v>0.9371743248492694</v>
      </c>
      <c r="G54" s="39">
        <f>+G40/G34</f>
        <v>0.8972905918206477</v>
      </c>
      <c r="H54" s="39">
        <f>+H40/H34</f>
        <v>1.0144889251457352</v>
      </c>
      <c r="I54" s="39">
        <f>+I40/I34</f>
        <v>0.9543406358832341</v>
      </c>
      <c r="J54" s="39">
        <f>+J40/J34</f>
        <v>0.9554791632074775</v>
      </c>
      <c r="K54" s="39">
        <f t="shared" si="41"/>
        <v>0.8792852714877614</v>
      </c>
      <c r="L54" s="39">
        <f t="shared" si="41"/>
        <v>0.9579673812148863</v>
      </c>
      <c r="M54" s="39">
        <f t="shared" si="41"/>
        <v>1.0971667444769866</v>
      </c>
      <c r="N54" s="39">
        <f t="shared" si="41"/>
        <v>0.9751225311561176</v>
      </c>
      <c r="O54" s="39">
        <f>+O40/O34</f>
        <v>0.8440263107696238</v>
      </c>
      <c r="P54" s="39">
        <f>+P40/P34</f>
        <v>0.9606968431718403</v>
      </c>
      <c r="Q54" s="39">
        <f>+Q40/Q34</f>
        <v>0.9526723980076447</v>
      </c>
      <c r="R54" s="39">
        <f>+R40/R34</f>
        <v>0.9205973268879546</v>
      </c>
      <c r="S54" s="39">
        <f>+J54-R54</f>
        <v>0.03488183631952291</v>
      </c>
      <c r="T54" s="28">
        <f>+(S54/R54)</f>
        <v>0.03789043841506652</v>
      </c>
      <c r="V54" s="39">
        <f>+V40/V34</f>
        <v>1.0030529272596362</v>
      </c>
      <c r="W54" s="39">
        <f>+W40/W34</f>
        <v>1.0964519210399641</v>
      </c>
      <c r="X54" s="39">
        <f>+X40/X34</f>
        <v>0.9965940249368702</v>
      </c>
      <c r="Y54" s="39">
        <f>+Y40/Y34</f>
        <v>1.0278824715994184</v>
      </c>
      <c r="Z54" s="39">
        <f>+Z40/Z34</f>
        <v>0.8934016059534662</v>
      </c>
      <c r="AA54" s="39">
        <f aca="true" t="shared" si="42" ref="AA54:BX54">+AA40/AA34</f>
        <v>1.0511718137295314</v>
      </c>
      <c r="AB54" s="39">
        <f t="shared" si="42"/>
        <v>0.8563163192198535</v>
      </c>
      <c r="AC54" s="39">
        <f>+AC40/AC34</f>
        <v>0.9315531341980942</v>
      </c>
      <c r="AD54" s="39">
        <f t="shared" si="42"/>
        <v>1.00866917004323</v>
      </c>
      <c r="AE54" s="39">
        <f t="shared" si="42"/>
        <v>0.9304669055035166</v>
      </c>
      <c r="AF54" s="39">
        <f t="shared" si="42"/>
        <v>1.0015180290477204</v>
      </c>
      <c r="AG54" s="39">
        <f>+AG40/AG34</f>
        <v>0.9796956428136954</v>
      </c>
      <c r="AH54" s="39">
        <f t="shared" si="42"/>
        <v>0.9629783538209933</v>
      </c>
      <c r="AI54" s="39">
        <f t="shared" si="42"/>
        <v>0.794699273436809</v>
      </c>
      <c r="AJ54" s="39">
        <f t="shared" si="42"/>
        <v>1.0407655316313675</v>
      </c>
      <c r="AK54" s="39">
        <f>+AK40/AK34</f>
        <v>0.9300737698120352</v>
      </c>
      <c r="AL54" s="39">
        <f t="shared" si="42"/>
        <v>0.9528878471678899</v>
      </c>
      <c r="AM54" s="39">
        <f t="shared" si="42"/>
        <v>1.0366326975841016</v>
      </c>
      <c r="AN54" s="39">
        <f t="shared" si="42"/>
        <v>1.0432439557526487</v>
      </c>
      <c r="AO54" s="39">
        <f>+AO40/AO34</f>
        <v>1.0107488889486935</v>
      </c>
      <c r="AP54" s="39">
        <f t="shared" si="42"/>
        <v>0.8960587181227364</v>
      </c>
      <c r="AQ54" s="39">
        <f t="shared" si="42"/>
        <v>0.9218693478631043</v>
      </c>
      <c r="AR54" s="39">
        <f t="shared" si="42"/>
        <v>0.9509156047205632</v>
      </c>
      <c r="AS54" s="39">
        <f>+AS40/AS34</f>
        <v>0.9236142290284485</v>
      </c>
      <c r="AT54" s="39">
        <f t="shared" si="42"/>
        <v>0.9901447933755405</v>
      </c>
      <c r="AU54" s="39">
        <f t="shared" si="42"/>
        <v>0.9247699957090088</v>
      </c>
      <c r="AV54" s="39">
        <f t="shared" si="42"/>
        <v>0.9259629137611074</v>
      </c>
      <c r="AW54" s="39">
        <f>+AW40/AW34</f>
        <v>0.9466833493299042</v>
      </c>
      <c r="AX54" s="39">
        <f t="shared" si="42"/>
        <v>0.9198594542892542</v>
      </c>
      <c r="AY54" s="39">
        <f t="shared" si="42"/>
        <v>0.9607785090538972</v>
      </c>
      <c r="AZ54" s="39">
        <f t="shared" si="42"/>
        <v>1.0277979515316515</v>
      </c>
      <c r="BA54" s="39">
        <f>+BA40/BA34</f>
        <v>0.9674165824408251</v>
      </c>
      <c r="BB54" s="39">
        <f t="shared" si="42"/>
        <v>0.8815030048760915</v>
      </c>
      <c r="BC54" s="39">
        <f t="shared" si="42"/>
        <v>0.9674319171885152</v>
      </c>
      <c r="BD54" s="39">
        <f t="shared" si="42"/>
        <v>1.0003293197488878</v>
      </c>
      <c r="BE54" s="39">
        <f>+BE40/BE34</f>
        <v>0.9497744347059406</v>
      </c>
      <c r="BF54" s="39">
        <f t="shared" si="42"/>
        <v>0.9246750451731562</v>
      </c>
      <c r="BG54" s="39">
        <f t="shared" si="42"/>
        <v>0.9477062741389094</v>
      </c>
      <c r="BH54" s="39">
        <f t="shared" si="42"/>
        <v>0.8245287489182923</v>
      </c>
      <c r="BI54" s="39">
        <f>+BI40/BI34</f>
        <v>0.8969450663845969</v>
      </c>
      <c r="BJ54" s="39">
        <f t="shared" si="42"/>
        <v>0.9749405734568116</v>
      </c>
      <c r="BK54" s="39">
        <f t="shared" si="42"/>
        <v>0.9718600760651498</v>
      </c>
      <c r="BL54" s="39">
        <f t="shared" si="42"/>
        <v>0.9478668121773037</v>
      </c>
      <c r="BM54" s="39">
        <f>+BM40/BM34</f>
        <v>0.9648611132935278</v>
      </c>
      <c r="BN54" s="39">
        <f t="shared" si="42"/>
        <v>1.0000870147154488</v>
      </c>
      <c r="BO54" s="39">
        <f t="shared" si="42"/>
        <v>0.971327282722284</v>
      </c>
      <c r="BP54" s="39">
        <f t="shared" si="42"/>
        <v>1.091505698443737</v>
      </c>
      <c r="BQ54" s="39">
        <f>+BQ40/BQ34</f>
        <v>1.0188285959319958</v>
      </c>
      <c r="BR54" s="39">
        <f t="shared" si="42"/>
        <v>0.8808867037939808</v>
      </c>
      <c r="BS54" s="39">
        <f t="shared" si="42"/>
        <v>0.9395040993523133</v>
      </c>
      <c r="BT54" s="39">
        <f t="shared" si="42"/>
        <v>1.0146662104072877</v>
      </c>
      <c r="BU54" s="39">
        <f>+BU40/BU34</f>
        <v>0.9456786097198826</v>
      </c>
      <c r="BV54" s="39">
        <f t="shared" si="42"/>
        <v>0.9348221097738171</v>
      </c>
      <c r="BW54" s="39">
        <f t="shared" si="42"/>
        <v>0.9980143935409473</v>
      </c>
      <c r="BX54" s="39">
        <f t="shared" si="42"/>
        <v>0.9209972262410837</v>
      </c>
      <c r="BY54" s="39">
        <f>+BY40/BY34</f>
        <v>0.9502566324680897</v>
      </c>
      <c r="BZ54" s="39">
        <f aca="true" t="shared" si="43" ref="BZ54:CF54">+BZ40/BZ34</f>
        <v>0.9553951140388479</v>
      </c>
      <c r="CA54" s="39">
        <f t="shared" si="43"/>
        <v>0.9636193727071108</v>
      </c>
      <c r="CB54" s="39">
        <f t="shared" si="43"/>
        <v>0.9667377714456519</v>
      </c>
      <c r="CC54" s="39">
        <f>+CC40/CC34</f>
        <v>0.9619821424608508</v>
      </c>
      <c r="CD54" s="39">
        <f t="shared" si="43"/>
        <v>0.987474309120927</v>
      </c>
      <c r="CE54" s="39">
        <f t="shared" si="43"/>
        <v>0.9721750648600497</v>
      </c>
      <c r="CF54" s="39">
        <f t="shared" si="43"/>
        <v>0.977507597060349</v>
      </c>
      <c r="CG54" s="39">
        <f>+CG40/CG34</f>
        <v>0.979181690739838</v>
      </c>
      <c r="CH54" s="39">
        <f aca="true" t="shared" si="44" ref="CH54:CP54">+CH40/CH34</f>
        <v>0.8792852714877614</v>
      </c>
      <c r="CI54" s="39">
        <f t="shared" si="44"/>
        <v>0.9579673812148863</v>
      </c>
      <c r="CJ54" s="39">
        <f t="shared" si="44"/>
        <v>1.0971667444769866</v>
      </c>
      <c r="CK54" s="39">
        <f>+CK40/CK34</f>
        <v>0.9751225311561176</v>
      </c>
      <c r="CL54" s="39">
        <f t="shared" si="44"/>
        <v>0.8440263107696238</v>
      </c>
      <c r="CM54" s="39">
        <f t="shared" si="44"/>
        <v>0.9606968431718403</v>
      </c>
      <c r="CN54" s="39">
        <f t="shared" si="44"/>
        <v>0.9526723980076447</v>
      </c>
      <c r="CO54" s="39">
        <f>+CO40/CO34</f>
        <v>0.9205973268879546</v>
      </c>
      <c r="CP54" s="39">
        <f t="shared" si="44"/>
        <v>0.9700098072344254</v>
      </c>
      <c r="CQ54" s="39">
        <f aca="true" t="shared" si="45" ref="CQ54:CZ54">+CQ40/CQ34</f>
        <v>0.9710663419181338</v>
      </c>
      <c r="CR54" s="39">
        <f t="shared" si="45"/>
        <v>0.9488952715029714</v>
      </c>
      <c r="CS54" s="39">
        <f>+CS40/CS34</f>
        <v>0.9634262608833625</v>
      </c>
      <c r="CT54" s="39">
        <f t="shared" si="45"/>
        <v>1.0587937268995224</v>
      </c>
      <c r="CU54" s="39">
        <f t="shared" si="45"/>
        <v>0.9295838379531706</v>
      </c>
      <c r="CV54" s="39">
        <f t="shared" si="45"/>
        <v>0.9372702520635281</v>
      </c>
      <c r="CW54" s="39">
        <f>+CW40/CW34</f>
        <v>0.9749939965717676</v>
      </c>
      <c r="CX54" s="39">
        <f t="shared" si="45"/>
        <v>0.8959329234539756</v>
      </c>
      <c r="CY54" s="39">
        <f t="shared" si="45"/>
        <v>0.9114909058506235</v>
      </c>
      <c r="CZ54" s="39">
        <f t="shared" si="45"/>
        <v>1.0044402128188152</v>
      </c>
      <c r="DA54" s="39">
        <f>+DA40/DA34</f>
        <v>0.9371743248492694</v>
      </c>
      <c r="DB54" s="39">
        <f>+DB40/DB34</f>
        <v>0.8972905918206477</v>
      </c>
      <c r="DC54" s="39">
        <f>+DC40/DC34</f>
        <v>1.0144889251457352</v>
      </c>
      <c r="DD54" s="39">
        <f>+DD40/DD34</f>
        <v>0.9543406358832341</v>
      </c>
      <c r="DE54" s="39">
        <f>+DE40/DE34</f>
        <v>0.9554791632074775</v>
      </c>
      <c r="DF54" s="38"/>
      <c r="DG54" s="17">
        <f aca="true" t="shared" si="46" ref="DG54:DL54">+DG40/DG34</f>
        <v>0.9702865633787413</v>
      </c>
      <c r="DH54" s="17">
        <f t="shared" si="46"/>
        <v>0.9598536310066256</v>
      </c>
      <c r="DI54" s="32">
        <f t="shared" si="46"/>
        <v>0.9495172741181768</v>
      </c>
      <c r="DJ54" s="39">
        <f t="shared" si="46"/>
        <v>0.9571016155486834</v>
      </c>
      <c r="DK54" s="39">
        <f t="shared" si="46"/>
        <v>0.9556980558619066</v>
      </c>
      <c r="DL54" s="39">
        <f t="shared" si="46"/>
        <v>0.9467181575610764</v>
      </c>
      <c r="DM54" s="38"/>
      <c r="DN54" s="38"/>
      <c r="DO54" s="38"/>
      <c r="DP54" s="38"/>
      <c r="DQ54" s="38"/>
      <c r="DR54" s="38"/>
      <c r="DS54" s="38"/>
      <c r="DT54" s="38"/>
      <c r="DU54" s="38"/>
      <c r="DV54" s="38"/>
      <c r="DW54" s="38"/>
      <c r="DX54" s="38"/>
      <c r="DY54" s="38"/>
      <c r="DZ54" s="38"/>
      <c r="EA54" s="38"/>
      <c r="EB54" s="38"/>
      <c r="EC54" s="38"/>
    </row>
    <row r="55" spans="1:133" s="37" customFormat="1" ht="12.75" outlineLevel="1">
      <c r="A55" s="60"/>
      <c r="B55" s="15"/>
      <c r="C55" s="39"/>
      <c r="D55" s="39"/>
      <c r="E55" s="39"/>
      <c r="F55" s="40"/>
      <c r="G55" s="39"/>
      <c r="H55" s="39"/>
      <c r="I55" s="39"/>
      <c r="J55" s="40"/>
      <c r="K55" s="39"/>
      <c r="L55" s="39"/>
      <c r="M55" s="39"/>
      <c r="N55" s="40"/>
      <c r="O55" s="39"/>
      <c r="P55" s="39"/>
      <c r="Q55" s="39"/>
      <c r="R55" s="40"/>
      <c r="S55" s="40"/>
      <c r="T55" s="39"/>
      <c r="U55" s="19"/>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0"/>
      <c r="BS55" s="40"/>
      <c r="BT55" s="40"/>
      <c r="BU55" s="40"/>
      <c r="BV55" s="40"/>
      <c r="BW55" s="40"/>
      <c r="BX55" s="40"/>
      <c r="BY55" s="40"/>
      <c r="BZ55" s="40"/>
      <c r="CA55" s="40"/>
      <c r="CB55" s="40"/>
      <c r="CC55" s="40"/>
      <c r="CD55" s="40"/>
      <c r="CE55" s="40"/>
      <c r="CF55" s="40"/>
      <c r="CG55" s="40"/>
      <c r="CH55" s="40"/>
      <c r="CI55" s="40"/>
      <c r="CJ55" s="40"/>
      <c r="CK55" s="40"/>
      <c r="CL55" s="40"/>
      <c r="CM55" s="40"/>
      <c r="CN55" s="40"/>
      <c r="CO55" s="40"/>
      <c r="CP55" s="40"/>
      <c r="CQ55" s="40"/>
      <c r="CR55" s="40"/>
      <c r="CS55" s="40"/>
      <c r="CT55" s="40"/>
      <c r="CU55" s="40"/>
      <c r="CV55" s="40"/>
      <c r="CW55" s="40"/>
      <c r="CX55" s="40"/>
      <c r="CY55" s="40"/>
      <c r="CZ55" s="40"/>
      <c r="DA55" s="40"/>
      <c r="DB55" s="40"/>
      <c r="DC55" s="40"/>
      <c r="DD55" s="40"/>
      <c r="DE55" s="40"/>
      <c r="DF55" s="38"/>
      <c r="DG55" s="39"/>
      <c r="DH55" s="39"/>
      <c r="DI55" s="39"/>
      <c r="DJ55" s="39"/>
      <c r="DK55" s="39"/>
      <c r="DL55" s="39"/>
      <c r="DM55" s="38"/>
      <c r="DN55" s="38"/>
      <c r="DO55" s="38"/>
      <c r="DP55" s="38"/>
      <c r="DQ55" s="38"/>
      <c r="DR55" s="38"/>
      <c r="DS55" s="38"/>
      <c r="DT55" s="38"/>
      <c r="DU55" s="38"/>
      <c r="DV55" s="38"/>
      <c r="DW55" s="38"/>
      <c r="DX55" s="38"/>
      <c r="DY55" s="38"/>
      <c r="DZ55" s="38"/>
      <c r="EA55" s="38"/>
      <c r="EB55" s="38"/>
      <c r="EC55" s="38"/>
    </row>
    <row r="56" spans="1:133" ht="12.75">
      <c r="A56" s="60"/>
      <c r="B56" s="42" t="s">
        <v>42</v>
      </c>
      <c r="C56" s="28">
        <f>+CX56</f>
        <v>0.9589543976184798</v>
      </c>
      <c r="D56" s="39">
        <f>+CY56</f>
        <v>0.9552596736366767</v>
      </c>
      <c r="E56" s="39">
        <f>+CZ56</f>
        <v>0.9496946250874158</v>
      </c>
      <c r="F56" s="39">
        <v>0.9371743248492695</v>
      </c>
      <c r="G56" s="39">
        <f>+DB56</f>
        <v>0.9535283643582187</v>
      </c>
      <c r="H56" s="39">
        <f>+DC56</f>
        <v>0.9580337436890786</v>
      </c>
      <c r="I56" s="39">
        <f>+DD56</f>
        <v>0.9581551932256025</v>
      </c>
      <c r="J56" s="39">
        <v>0.9534549364951957</v>
      </c>
      <c r="K56" s="39">
        <f>+CH56</f>
        <v>0.959580431083764</v>
      </c>
      <c r="L56" s="39">
        <f>+CI56</f>
        <v>0.9609420845747096</v>
      </c>
      <c r="M56" s="39">
        <f>+CJ56</f>
        <v>0.9666761881213891</v>
      </c>
      <c r="N56" s="39">
        <v>0.9751225311561176</v>
      </c>
      <c r="O56" s="39">
        <f>+CL56</f>
        <v>0.9588358048498856</v>
      </c>
      <c r="P56" s="39">
        <f>+CM56</f>
        <v>0.9560063795560094</v>
      </c>
      <c r="Q56" s="39">
        <f>+CN56</f>
        <v>0.9586255752292155</v>
      </c>
      <c r="R56" s="39">
        <v>0.9588358048498856</v>
      </c>
      <c r="S56" s="39">
        <f>+J56-R56</f>
        <v>-0.005380868354689872</v>
      </c>
      <c r="T56" s="28">
        <f>+(S56/R56)</f>
        <v>-0.005611876744144212</v>
      </c>
      <c r="V56" s="39">
        <v>0.9571585314800866</v>
      </c>
      <c r="W56" s="39">
        <v>0.9657688810838169</v>
      </c>
      <c r="X56" s="39">
        <v>0.9663752221190736</v>
      </c>
      <c r="Y56" s="39">
        <v>0.9663752221190736</v>
      </c>
      <c r="Z56" s="39">
        <v>0.9693335135503841</v>
      </c>
      <c r="AA56" s="39">
        <v>0.9658776381566604</v>
      </c>
      <c r="AB56" s="39">
        <v>0.9606648957449581</v>
      </c>
      <c r="AC56" s="39">
        <v>0.9606648957449581</v>
      </c>
      <c r="AD56" s="39">
        <v>0.9640567133245814</v>
      </c>
      <c r="AE56" s="39">
        <v>0.9647945299594747</v>
      </c>
      <c r="AF56" s="39">
        <v>0.9695097679104832</v>
      </c>
      <c r="AG56" s="39">
        <v>0.9695097679104832</v>
      </c>
      <c r="AH56" s="39">
        <v>0.9705942486579157</v>
      </c>
      <c r="AI56" s="39">
        <v>0.9616864056400181</v>
      </c>
      <c r="AJ56" s="39">
        <v>0.9650552123148131</v>
      </c>
      <c r="AK56" s="39">
        <v>0.9650552123148131</v>
      </c>
      <c r="AL56" s="39">
        <v>0.9611513054973787</v>
      </c>
      <c r="AM56" s="39">
        <v>0.9583978007566569</v>
      </c>
      <c r="AN56" s="39">
        <v>0.9619273832568025</v>
      </c>
      <c r="AO56" s="39">
        <v>0.9619273832568025</v>
      </c>
      <c r="AP56" s="39">
        <v>0.9623892538717649</v>
      </c>
      <c r="AQ56" s="39">
        <v>0.9518009340270684</v>
      </c>
      <c r="AR56" s="39">
        <v>0.9600621483062372</v>
      </c>
      <c r="AS56" s="39">
        <v>0.9600621483062372</v>
      </c>
      <c r="AT56" s="39">
        <v>0.9583977997753569</v>
      </c>
      <c r="AU56" s="39">
        <v>0.9578377906655529</v>
      </c>
      <c r="AV56" s="39">
        <v>0.951245298931163</v>
      </c>
      <c r="AW56" s="39">
        <v>0.951245298931163</v>
      </c>
      <c r="AX56" s="39">
        <v>0.9473859380917409</v>
      </c>
      <c r="AY56" s="39">
        <v>0.9618824174091599</v>
      </c>
      <c r="AZ56" s="39">
        <v>0.9608314849957418</v>
      </c>
      <c r="BA56" s="39">
        <v>0.9608314849957418</v>
      </c>
      <c r="BB56" s="39">
        <v>0.9552744237968641</v>
      </c>
      <c r="BC56" s="39">
        <v>0.9501582425501025</v>
      </c>
      <c r="BD56" s="39">
        <v>0.9470983352675663</v>
      </c>
      <c r="BE56" s="39">
        <v>0.9470983352675663</v>
      </c>
      <c r="BF56" s="39">
        <v>0.9492349486763559</v>
      </c>
      <c r="BG56" s="39">
        <v>0.9513471529936672</v>
      </c>
      <c r="BH56" s="39">
        <v>0.9401919445265937</v>
      </c>
      <c r="BI56" s="39">
        <v>0.9401919445265937</v>
      </c>
      <c r="BJ56" s="39">
        <v>0.938955124111489</v>
      </c>
      <c r="BK56" s="39">
        <v>0.9432303690857375</v>
      </c>
      <c r="BL56" s="39">
        <v>0.9451698945806638</v>
      </c>
      <c r="BM56" s="39">
        <v>0.9451698945806638</v>
      </c>
      <c r="BN56" s="39">
        <v>0.9521195611223557</v>
      </c>
      <c r="BO56" s="39">
        <v>0.9530993708999272</v>
      </c>
      <c r="BP56" s="39">
        <v>0.9583497922577449</v>
      </c>
      <c r="BQ56" s="39">
        <v>0.9583497922577449</v>
      </c>
      <c r="BR56" s="39">
        <v>0.9579416665947814</v>
      </c>
      <c r="BS56" s="39">
        <v>0.9557702798459665</v>
      </c>
      <c r="BT56" s="39">
        <v>0.9572362966403007</v>
      </c>
      <c r="BU56" s="39">
        <v>0.9572362966403007</v>
      </c>
      <c r="BV56" s="39">
        <v>0.9579397649120904</v>
      </c>
      <c r="BW56" s="39">
        <v>0.9620223807887633</v>
      </c>
      <c r="BX56" s="39">
        <v>0.9700270330596334</v>
      </c>
      <c r="BY56" s="39">
        <v>0.9700270330596334</v>
      </c>
      <c r="BZ56" s="39">
        <v>0.968264098321197</v>
      </c>
      <c r="CA56" s="39">
        <v>0.9675148415275986</v>
      </c>
      <c r="CB56" s="39">
        <v>0.9691372702592181</v>
      </c>
      <c r="CC56" s="39">
        <v>0.9691372702592181</v>
      </c>
      <c r="CD56" s="39">
        <v>0.968344554841321</v>
      </c>
      <c r="CE56" s="39">
        <v>0.9684336677882509</v>
      </c>
      <c r="CF56" s="39">
        <v>0.9600185720823378</v>
      </c>
      <c r="CG56" s="39">
        <v>0.9600185720823378</v>
      </c>
      <c r="CH56" s="39">
        <v>0.959580431083764</v>
      </c>
      <c r="CI56" s="39">
        <v>0.9609420845747096</v>
      </c>
      <c r="CJ56" s="39">
        <v>0.9666761881213891</v>
      </c>
      <c r="CK56" s="39">
        <v>0.9666761881213891</v>
      </c>
      <c r="CL56" s="39">
        <v>0.9588358048498856</v>
      </c>
      <c r="CM56" s="39">
        <v>0.9560063795560094</v>
      </c>
      <c r="CN56" s="39">
        <v>0.9586255752292155</v>
      </c>
      <c r="CO56" s="39">
        <v>0.9586255752292155</v>
      </c>
      <c r="CP56" s="39">
        <v>0.9599531872539704</v>
      </c>
      <c r="CQ56" s="39">
        <v>0.960680006421604</v>
      </c>
      <c r="CR56" s="39">
        <v>0.9590855677753873</v>
      </c>
      <c r="CS56" s="39">
        <v>0.9590855677753873</v>
      </c>
      <c r="CT56" s="39">
        <v>0.965358925345507</v>
      </c>
      <c r="CU56" s="39">
        <v>0.9616090063216243</v>
      </c>
      <c r="CV56" s="39">
        <v>0.958217622405078</v>
      </c>
      <c r="CW56" s="39">
        <v>0.958217622405078</v>
      </c>
      <c r="CX56" s="39">
        <v>0.9589543976184798</v>
      </c>
      <c r="CY56" s="39">
        <v>0.9552596736366767</v>
      </c>
      <c r="CZ56" s="39">
        <v>0.9496946250874158</v>
      </c>
      <c r="DA56" s="39">
        <f>+CY56</f>
        <v>0.9552596736366767</v>
      </c>
      <c r="DB56" s="39">
        <v>0.9535283643582187</v>
      </c>
      <c r="DC56" s="39">
        <v>0.9580337436890786</v>
      </c>
      <c r="DD56" s="39">
        <v>0.9581551932256025</v>
      </c>
      <c r="DE56" s="39">
        <f>+DC56</f>
        <v>0.9580337436890786</v>
      </c>
      <c r="DF56" s="38"/>
      <c r="DG56" s="17">
        <f>+AJ56</f>
        <v>0.9650552123148131</v>
      </c>
      <c r="DH56" s="17">
        <f>+AZ56</f>
        <v>0.9608314849957418</v>
      </c>
      <c r="DI56" s="32">
        <f>+BP56</f>
        <v>0.9583497922577449</v>
      </c>
      <c r="DJ56" s="39">
        <f>+CF56</f>
        <v>0.9600185720823378</v>
      </c>
      <c r="DK56" s="39">
        <f>+CV56</f>
        <v>0.958217622405078</v>
      </c>
      <c r="DL56" s="39">
        <f>+DB56</f>
        <v>0.9535283643582187</v>
      </c>
      <c r="DM56" s="38"/>
      <c r="DN56" s="38"/>
      <c r="DO56" s="38"/>
      <c r="DP56" s="38"/>
      <c r="DQ56" s="38"/>
      <c r="DR56" s="38"/>
      <c r="DS56" s="38"/>
      <c r="DT56" s="38"/>
      <c r="DU56" s="38"/>
      <c r="DV56" s="38"/>
      <c r="DW56" s="38"/>
      <c r="DX56" s="38"/>
      <c r="DY56" s="38"/>
      <c r="DZ56" s="38"/>
      <c r="EA56" s="38"/>
      <c r="EB56" s="38"/>
      <c r="EC56" s="38"/>
    </row>
    <row r="57" spans="1:133" s="37" customFormat="1" ht="12.75" outlineLevel="1">
      <c r="A57" s="22"/>
      <c r="B57" s="15"/>
      <c r="C57" s="39"/>
      <c r="D57" s="39"/>
      <c r="E57" s="39"/>
      <c r="F57" s="40"/>
      <c r="G57" s="39"/>
      <c r="H57" s="39"/>
      <c r="I57" s="39"/>
      <c r="J57" s="40"/>
      <c r="K57" s="39"/>
      <c r="L57" s="39"/>
      <c r="M57" s="39"/>
      <c r="N57" s="40"/>
      <c r="O57" s="39"/>
      <c r="P57" s="39"/>
      <c r="Q57" s="39"/>
      <c r="R57" s="40"/>
      <c r="S57" s="40"/>
      <c r="T57" s="39"/>
      <c r="U57" s="19"/>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c r="BB57" s="40"/>
      <c r="BC57" s="40"/>
      <c r="BD57" s="40"/>
      <c r="BE57" s="40"/>
      <c r="BF57" s="40"/>
      <c r="BG57" s="40"/>
      <c r="BH57" s="40"/>
      <c r="BI57" s="40"/>
      <c r="BJ57" s="40"/>
      <c r="BK57" s="40"/>
      <c r="BL57" s="40"/>
      <c r="BM57" s="40"/>
      <c r="BN57" s="40"/>
      <c r="BO57" s="40"/>
      <c r="BP57" s="40"/>
      <c r="BQ57" s="40"/>
      <c r="BR57" s="40"/>
      <c r="BS57" s="40"/>
      <c r="BT57" s="40"/>
      <c r="BU57" s="40"/>
      <c r="BV57" s="40"/>
      <c r="BW57" s="40"/>
      <c r="BX57" s="40"/>
      <c r="BY57" s="40"/>
      <c r="BZ57" s="40"/>
      <c r="CA57" s="40"/>
      <c r="CB57" s="40"/>
      <c r="CC57" s="40"/>
      <c r="CD57" s="40"/>
      <c r="CE57" s="40"/>
      <c r="CF57" s="40"/>
      <c r="CG57" s="40"/>
      <c r="CH57" s="40"/>
      <c r="CI57" s="40"/>
      <c r="CJ57" s="40"/>
      <c r="CK57" s="40"/>
      <c r="CL57" s="40"/>
      <c r="CM57" s="40"/>
      <c r="CN57" s="40"/>
      <c r="CO57" s="40"/>
      <c r="CP57" s="40"/>
      <c r="CQ57" s="40"/>
      <c r="CR57" s="40"/>
      <c r="CS57" s="40"/>
      <c r="CT57" s="40"/>
      <c r="CU57" s="40"/>
      <c r="CV57" s="40"/>
      <c r="CW57" s="40"/>
      <c r="CX57" s="40"/>
      <c r="CY57" s="40"/>
      <c r="CZ57" s="40"/>
      <c r="DA57" s="40"/>
      <c r="DB57" s="40"/>
      <c r="DC57" s="40"/>
      <c r="DD57" s="40"/>
      <c r="DE57" s="40"/>
      <c r="DF57" s="38"/>
      <c r="DG57" s="39"/>
      <c r="DH57" s="39"/>
      <c r="DI57" s="39"/>
      <c r="DJ57" s="39"/>
      <c r="DK57" s="39"/>
      <c r="DL57" s="39"/>
      <c r="DM57" s="38"/>
      <c r="DN57" s="38"/>
      <c r="DO57" s="38"/>
      <c r="DP57" s="38"/>
      <c r="DQ57" s="38"/>
      <c r="DR57" s="38"/>
      <c r="DS57" s="38"/>
      <c r="DT57" s="38"/>
      <c r="DU57" s="38"/>
      <c r="DV57" s="38"/>
      <c r="DW57" s="38"/>
      <c r="DX57" s="38"/>
      <c r="DY57" s="38"/>
      <c r="DZ57" s="38"/>
      <c r="EA57" s="38"/>
      <c r="EB57" s="38"/>
      <c r="EC57" s="38"/>
    </row>
    <row r="58" spans="1:133" ht="12.75">
      <c r="A58" s="22"/>
      <c r="B58" s="42" t="s">
        <v>22</v>
      </c>
      <c r="C58" s="28">
        <f aca="true" t="shared" si="47" ref="C58:N58">+(1-C50)*C54</f>
        <v>0.7044695571410627</v>
      </c>
      <c r="D58" s="39">
        <f t="shared" si="47"/>
        <v>0.7455078691692031</v>
      </c>
      <c r="E58" s="39">
        <f t="shared" si="47"/>
        <v>0.7490142559133199</v>
      </c>
      <c r="F58" s="39">
        <f t="shared" si="47"/>
        <v>0.7327845232275274</v>
      </c>
      <c r="G58" s="39">
        <f>+(1-G50)*G54</f>
        <v>0.7224937403603034</v>
      </c>
      <c r="H58" s="39">
        <f>+(1-H50)*H54</f>
        <v>0.7487692309464764</v>
      </c>
      <c r="I58" s="39">
        <f>+(1-I50)*I54</f>
        <v>0.7417075097113361</v>
      </c>
      <c r="J58" s="39">
        <f>+(1-J50)*J54</f>
        <v>0.7381661648083263</v>
      </c>
      <c r="K58" s="39">
        <f t="shared" si="47"/>
        <v>0.6508282494162555</v>
      </c>
      <c r="L58" s="39">
        <f t="shared" si="47"/>
        <v>0.7841211461800051</v>
      </c>
      <c r="M58" s="39">
        <f t="shared" si="47"/>
        <v>0.7201183772926569</v>
      </c>
      <c r="N58" s="39">
        <f t="shared" si="47"/>
        <v>0.7157850947152343</v>
      </c>
      <c r="O58" s="39">
        <f>+(1-O50)*O54</f>
        <v>0.6305704412443425</v>
      </c>
      <c r="P58" s="39">
        <f>+(1-P50)*P54</f>
        <v>0.7110426155871983</v>
      </c>
      <c r="Q58" s="39">
        <f>+(1-Q50)*Q54</f>
        <v>0.7205127891098498</v>
      </c>
      <c r="R58" s="39">
        <f>+(1-R50)*R54</f>
        <v>0.6885328836656255</v>
      </c>
      <c r="S58" s="39">
        <f>+J58-R58</f>
        <v>0.049633281142700825</v>
      </c>
      <c r="T58" s="28">
        <f>+(S58/R58)</f>
        <v>0.0720855638418635</v>
      </c>
      <c r="V58" s="39">
        <f>+(1-V50)*V54</f>
        <v>0.717319498912669</v>
      </c>
      <c r="W58" s="39">
        <f>+(1-W50)*W54</f>
        <v>0.6977058932873659</v>
      </c>
      <c r="X58" s="39">
        <f>+(1-X50)*X54</f>
        <v>0.6896528024213326</v>
      </c>
      <c r="Y58" s="39">
        <f>+(1-Y50)*Y54</f>
        <v>0.7016192499664954</v>
      </c>
      <c r="Z58" s="39">
        <f>+(1-Z50)*Z54</f>
        <v>0.6530713667920236</v>
      </c>
      <c r="AA58" s="39">
        <f aca="true" t="shared" si="48" ref="AA58:BX58">+(1-AA50)*AA54</f>
        <v>0.7218157823012576</v>
      </c>
      <c r="AB58" s="39">
        <f t="shared" si="48"/>
        <v>0.6220312687855354</v>
      </c>
      <c r="AC58" s="39">
        <f>+(1-AC50)*AC54</f>
        <v>0.6656032053504912</v>
      </c>
      <c r="AD58" s="39">
        <f t="shared" si="48"/>
        <v>0.7239978071096801</v>
      </c>
      <c r="AE58" s="39">
        <f t="shared" si="48"/>
        <v>0.6802473941692782</v>
      </c>
      <c r="AF58" s="39">
        <f t="shared" si="48"/>
        <v>0.731522596577742</v>
      </c>
      <c r="AG58" s="39">
        <f>+(1-AG50)*AG54</f>
        <v>0.711548160961308</v>
      </c>
      <c r="AH58" s="39">
        <f t="shared" si="48"/>
        <v>0.6601363471679869</v>
      </c>
      <c r="AI58" s="39">
        <f t="shared" si="48"/>
        <v>0.611413910016095</v>
      </c>
      <c r="AJ58" s="39">
        <f t="shared" si="48"/>
        <v>0.754099311684128</v>
      </c>
      <c r="AK58" s="39">
        <f>+(1-AK50)*AK54</f>
        <v>0.674416722080554</v>
      </c>
      <c r="AL58" s="39">
        <f t="shared" si="48"/>
        <v>0.6708807516079155</v>
      </c>
      <c r="AM58" s="39">
        <f t="shared" si="48"/>
        <v>0.7856846391689005</v>
      </c>
      <c r="AN58" s="39">
        <f t="shared" si="48"/>
        <v>0.7095675145041137</v>
      </c>
      <c r="AO58" s="39">
        <f>+(1-AO50)*AO54</f>
        <v>0.720028924306183</v>
      </c>
      <c r="AP58" s="39">
        <f t="shared" si="48"/>
        <v>0.6395501703973355</v>
      </c>
      <c r="AQ58" s="39">
        <f t="shared" si="48"/>
        <v>0.6525130994907344</v>
      </c>
      <c r="AR58" s="39">
        <f t="shared" si="48"/>
        <v>0.6667669836976596</v>
      </c>
      <c r="AS58" s="39">
        <f>+(1-AS50)*AS54</f>
        <v>0.6533702673754513</v>
      </c>
      <c r="AT58" s="39">
        <f t="shared" si="48"/>
        <v>0.695994516583721</v>
      </c>
      <c r="AU58" s="39">
        <f t="shared" si="48"/>
        <v>0.6648162265257841</v>
      </c>
      <c r="AV58" s="39">
        <f t="shared" si="48"/>
        <v>0.6795001666888735</v>
      </c>
      <c r="AW58" s="39">
        <f>+(1-AW50)*AW54</f>
        <v>0.6801295099659722</v>
      </c>
      <c r="AX58" s="39">
        <f t="shared" si="48"/>
        <v>0.6564195267252777</v>
      </c>
      <c r="AY58" s="39">
        <f t="shared" si="48"/>
        <v>0.7573859915437153</v>
      </c>
      <c r="AZ58" s="39">
        <f t="shared" si="48"/>
        <v>0.7344030575575022</v>
      </c>
      <c r="BA58" s="39">
        <f>+(1-BA50)*BA54</f>
        <v>0.7135059280123226</v>
      </c>
      <c r="BB58" s="39">
        <f t="shared" si="48"/>
        <v>0.6257499534204302</v>
      </c>
      <c r="BC58" s="39">
        <f t="shared" si="48"/>
        <v>0.7179657230642699</v>
      </c>
      <c r="BD58" s="39">
        <f t="shared" si="48"/>
        <v>0.693639309063934</v>
      </c>
      <c r="BE58" s="39">
        <f>+(1-BE50)*BE54</f>
        <v>0.6786256555124932</v>
      </c>
      <c r="BF58" s="39">
        <f t="shared" si="48"/>
        <v>0.6676541352559429</v>
      </c>
      <c r="BG58" s="39">
        <f t="shared" si="48"/>
        <v>0.6282229783256168</v>
      </c>
      <c r="BH58" s="39">
        <f t="shared" si="48"/>
        <v>0.5849610316108858</v>
      </c>
      <c r="BI58" s="39">
        <f>+(1-BI50)*BI54</f>
        <v>0.6254466826247715</v>
      </c>
      <c r="BJ58" s="39">
        <f t="shared" si="48"/>
        <v>0.6810134251672922</v>
      </c>
      <c r="BK58" s="39">
        <f t="shared" si="48"/>
        <v>0.6915923705598195</v>
      </c>
      <c r="BL58" s="39">
        <f t="shared" si="48"/>
        <v>0.6821317965199432</v>
      </c>
      <c r="BM58" s="39">
        <f>+(1-BM50)*BM54</f>
        <v>0.6849599852476871</v>
      </c>
      <c r="BN58" s="39">
        <f t="shared" si="48"/>
        <v>0.7258627229018937</v>
      </c>
      <c r="BO58" s="39">
        <f t="shared" si="48"/>
        <v>0.7448164791817224</v>
      </c>
      <c r="BP58" s="39">
        <f t="shared" si="48"/>
        <v>0.7740543401937274</v>
      </c>
      <c r="BQ58" s="39">
        <f>+(1-BQ50)*BQ54</f>
        <v>0.7474073501857089</v>
      </c>
      <c r="BR58" s="39">
        <f t="shared" si="48"/>
        <v>0.6644991741244853</v>
      </c>
      <c r="BS58" s="39">
        <f t="shared" si="48"/>
        <v>0.7129366088398268</v>
      </c>
      <c r="BT58" s="39">
        <f t="shared" si="48"/>
        <v>0.7157213888480374</v>
      </c>
      <c r="BU58" s="39">
        <f>+(1-BU50)*BU54</f>
        <v>0.6983094823809058</v>
      </c>
      <c r="BV58" s="39">
        <f t="shared" si="48"/>
        <v>0.7128470879780955</v>
      </c>
      <c r="BW58" s="39">
        <f t="shared" si="48"/>
        <v>0.6721047626484783</v>
      </c>
      <c r="BX58" s="39">
        <f t="shared" si="48"/>
        <v>0.6695128139715111</v>
      </c>
      <c r="BY58" s="39">
        <f>+(1-BY50)*BY54</f>
        <v>0.6838395828161766</v>
      </c>
      <c r="BZ58" s="39">
        <f aca="true" t="shared" si="49" ref="BZ58:CF58">+(1-BZ50)*BZ54</f>
        <v>0.6744279130425515</v>
      </c>
      <c r="CA58" s="39">
        <f t="shared" si="49"/>
        <v>0.6789521427303904</v>
      </c>
      <c r="CB58" s="39">
        <f t="shared" si="49"/>
        <v>0.7291327747231612</v>
      </c>
      <c r="CC58" s="39">
        <f>+(1-CC50)*CC54</f>
        <v>0.6936249378948981</v>
      </c>
      <c r="CD58" s="39">
        <f t="shared" si="49"/>
        <v>0.7181184926413943</v>
      </c>
      <c r="CE58" s="39">
        <f t="shared" si="49"/>
        <v>0.7699080893697596</v>
      </c>
      <c r="CF58" s="39">
        <f t="shared" si="49"/>
        <v>0.7505714196365418</v>
      </c>
      <c r="CG58" s="39">
        <f>+(1-CG50)*CG54</f>
        <v>0.7453823416980846</v>
      </c>
      <c r="CH58" s="39">
        <f aca="true" t="shared" si="50" ref="CH58:CP58">+(1-CH50)*CH54</f>
        <v>0.6508282494162555</v>
      </c>
      <c r="CI58" s="39">
        <f t="shared" si="50"/>
        <v>0.7841211461800051</v>
      </c>
      <c r="CJ58" s="39">
        <f t="shared" si="50"/>
        <v>0.7201183772926569</v>
      </c>
      <c r="CK58" s="39">
        <f>+(1-CK50)*CK54</f>
        <v>0.7157850947152343</v>
      </c>
      <c r="CL58" s="39">
        <f t="shared" si="50"/>
        <v>0.6305704412443425</v>
      </c>
      <c r="CM58" s="39">
        <f t="shared" si="50"/>
        <v>0.7110426155871983</v>
      </c>
      <c r="CN58" s="39">
        <f t="shared" si="50"/>
        <v>0.7205127891098498</v>
      </c>
      <c r="CO58" s="39">
        <f>+(1-CO50)*CO54</f>
        <v>0.6885328836656255</v>
      </c>
      <c r="CP58" s="39">
        <f t="shared" si="50"/>
        <v>0.7272485323559812</v>
      </c>
      <c r="CQ58" s="39">
        <f aca="true" t="shared" si="51" ref="CQ58:DD58">+(1-CQ50)*CQ54</f>
        <v>0.7418720962550734</v>
      </c>
      <c r="CR58" s="39">
        <f t="shared" si="51"/>
        <v>0.7658133818112159</v>
      </c>
      <c r="CS58" s="39">
        <f>+(1-CS50)*CS54</f>
        <v>0.7444675604177114</v>
      </c>
      <c r="CT58" s="39">
        <f t="shared" si="51"/>
        <v>0.8009133441855852</v>
      </c>
      <c r="CU58" s="39">
        <f t="shared" si="51"/>
        <v>0.7504039507215384</v>
      </c>
      <c r="CV58" s="39">
        <f t="shared" si="51"/>
        <v>0.7445928373007787</v>
      </c>
      <c r="CW58" s="39">
        <f>+(1-CW50)*CW54</f>
        <v>0.765979808138927</v>
      </c>
      <c r="CX58" s="39">
        <f t="shared" si="51"/>
        <v>0.7044695571410627</v>
      </c>
      <c r="CY58" s="39">
        <f t="shared" si="51"/>
        <v>0.7455078691692031</v>
      </c>
      <c r="CZ58" s="39">
        <f t="shared" si="51"/>
        <v>0.7490142559133199</v>
      </c>
      <c r="DA58" s="39">
        <f>+(1-DA50)*DA54</f>
        <v>0.7327845232275274</v>
      </c>
      <c r="DB58" s="39">
        <f t="shared" si="51"/>
        <v>0.7224937403603034</v>
      </c>
      <c r="DC58" s="39">
        <f t="shared" si="51"/>
        <v>0.7487692309464764</v>
      </c>
      <c r="DD58" s="39">
        <f t="shared" si="51"/>
        <v>0.7417075097113361</v>
      </c>
      <c r="DE58" s="39">
        <f>+(1-DE50)*DE54</f>
        <v>0.7381661648083263</v>
      </c>
      <c r="DF58" s="38"/>
      <c r="DG58" s="17">
        <f aca="true" t="shared" si="52" ref="DG58:DL58">+(1-DG50)*DG54</f>
        <v>0.6898795457713749</v>
      </c>
      <c r="DH58" s="17">
        <f t="shared" si="52"/>
        <v>0.6877404763091539</v>
      </c>
      <c r="DI58" s="32">
        <f t="shared" si="52"/>
        <v>0.6749331501500379</v>
      </c>
      <c r="DJ58" s="39">
        <f t="shared" si="52"/>
        <v>0.6995880987341805</v>
      </c>
      <c r="DK58" s="39">
        <f t="shared" si="52"/>
        <v>0.7238390904333212</v>
      </c>
      <c r="DL58" s="39">
        <f t="shared" si="52"/>
        <v>0.7355975973585934</v>
      </c>
      <c r="DM58" s="38"/>
      <c r="DN58" s="38"/>
      <c r="DO58" s="38"/>
      <c r="DP58" s="38"/>
      <c r="DQ58" s="38"/>
      <c r="DR58" s="38"/>
      <c r="DS58" s="38"/>
      <c r="DT58" s="38"/>
      <c r="DU58" s="38"/>
      <c r="DV58" s="38"/>
      <c r="DW58" s="38"/>
      <c r="DX58" s="38"/>
      <c r="DY58" s="38"/>
      <c r="DZ58" s="38"/>
      <c r="EA58" s="38"/>
      <c r="EB58" s="38"/>
      <c r="EC58" s="38"/>
    </row>
    <row r="59" spans="1:133" s="37" customFormat="1" ht="12.75" outlineLevel="1">
      <c r="A59" s="22"/>
      <c r="B59" s="15"/>
      <c r="C59" s="39"/>
      <c r="D59" s="39"/>
      <c r="E59" s="39"/>
      <c r="F59" s="46"/>
      <c r="G59" s="39"/>
      <c r="H59" s="39"/>
      <c r="I59" s="39"/>
      <c r="J59" s="46"/>
      <c r="K59" s="39"/>
      <c r="L59" s="39"/>
      <c r="M59" s="39"/>
      <c r="N59" s="46"/>
      <c r="O59" s="39"/>
      <c r="P59" s="39"/>
      <c r="Q59" s="39"/>
      <c r="R59" s="46"/>
      <c r="S59" s="46"/>
      <c r="T59" s="39"/>
      <c r="U59" s="19"/>
      <c r="V59" s="46"/>
      <c r="W59" s="46"/>
      <c r="X59" s="46"/>
      <c r="Y59" s="46"/>
      <c r="Z59" s="46"/>
      <c r="AA59" s="46"/>
      <c r="AB59" s="46"/>
      <c r="AC59" s="46"/>
      <c r="AD59" s="46"/>
      <c r="AE59" s="46"/>
      <c r="AF59" s="46"/>
      <c r="AG59" s="46"/>
      <c r="AH59" s="46"/>
      <c r="AI59" s="46"/>
      <c r="AJ59" s="46"/>
      <c r="AK59" s="46"/>
      <c r="AL59" s="46"/>
      <c r="AM59" s="46"/>
      <c r="AN59" s="46"/>
      <c r="AO59" s="46"/>
      <c r="AP59" s="46"/>
      <c r="AQ59" s="46"/>
      <c r="AR59" s="46"/>
      <c r="AS59" s="46"/>
      <c r="AT59" s="46"/>
      <c r="AU59" s="46"/>
      <c r="AV59" s="46"/>
      <c r="AW59" s="46"/>
      <c r="AX59" s="46"/>
      <c r="AY59" s="46"/>
      <c r="AZ59" s="46"/>
      <c r="BA59" s="46"/>
      <c r="BB59" s="46"/>
      <c r="BC59" s="46"/>
      <c r="BD59" s="46"/>
      <c r="BE59" s="46"/>
      <c r="BF59" s="46"/>
      <c r="BG59" s="46"/>
      <c r="BH59" s="46"/>
      <c r="BI59" s="46"/>
      <c r="BJ59" s="46"/>
      <c r="BK59" s="46"/>
      <c r="BL59" s="46"/>
      <c r="BM59" s="46"/>
      <c r="BN59" s="46"/>
      <c r="BO59" s="46"/>
      <c r="BP59" s="46"/>
      <c r="BQ59" s="46"/>
      <c r="BR59" s="46"/>
      <c r="BS59" s="46"/>
      <c r="BT59" s="39"/>
      <c r="BU59" s="46"/>
      <c r="BV59" s="39"/>
      <c r="BW59" s="39"/>
      <c r="BX59" s="39"/>
      <c r="BY59" s="46"/>
      <c r="BZ59" s="39"/>
      <c r="CA59" s="39"/>
      <c r="CB59" s="39"/>
      <c r="CC59" s="46"/>
      <c r="CD59" s="39"/>
      <c r="CE59" s="39"/>
      <c r="CF59" s="39"/>
      <c r="CG59" s="46"/>
      <c r="CH59" s="39"/>
      <c r="CI59" s="39"/>
      <c r="CJ59" s="39"/>
      <c r="CK59" s="46"/>
      <c r="CL59" s="39"/>
      <c r="CM59" s="39"/>
      <c r="CN59" s="39"/>
      <c r="CO59" s="46"/>
      <c r="CP59" s="39"/>
      <c r="CQ59" s="39"/>
      <c r="CR59" s="39"/>
      <c r="CS59" s="46"/>
      <c r="CT59" s="39"/>
      <c r="CU59" s="39"/>
      <c r="CV59" s="39"/>
      <c r="CW59" s="46"/>
      <c r="CX59" s="39"/>
      <c r="CY59" s="39"/>
      <c r="CZ59" s="39"/>
      <c r="DA59" s="46"/>
      <c r="DB59" s="39"/>
      <c r="DC59" s="39"/>
      <c r="DD59" s="39"/>
      <c r="DE59" s="46"/>
      <c r="DF59" s="38"/>
      <c r="DG59" s="39"/>
      <c r="DH59" s="39"/>
      <c r="DI59" s="39"/>
      <c r="DJ59" s="39"/>
      <c r="DK59" s="39"/>
      <c r="DL59" s="39"/>
      <c r="DM59" s="38"/>
      <c r="DN59" s="38"/>
      <c r="DO59" s="38"/>
      <c r="DP59" s="38"/>
      <c r="DQ59" s="38"/>
      <c r="DR59" s="38"/>
      <c r="DS59" s="38"/>
      <c r="DT59" s="38"/>
      <c r="DU59" s="38"/>
      <c r="DV59" s="38"/>
      <c r="DW59" s="38"/>
      <c r="DX59" s="38"/>
      <c r="DY59" s="38"/>
      <c r="DZ59" s="38"/>
      <c r="EA59" s="38"/>
      <c r="EB59" s="38"/>
      <c r="EC59" s="38"/>
    </row>
    <row r="60" spans="1:133" ht="12.75">
      <c r="A60" s="22"/>
      <c r="B60" s="42" t="s">
        <v>43</v>
      </c>
      <c r="C60" s="28">
        <f>+CX60</f>
        <v>0.7329964175230721</v>
      </c>
      <c r="D60" s="39">
        <f>+CY60</f>
        <v>0.7305735979684206</v>
      </c>
      <c r="E60" s="39">
        <f>+CZ60</f>
        <v>0.7330127607409681</v>
      </c>
      <c r="F60" s="39">
        <v>0.7335871660398358</v>
      </c>
      <c r="G60" s="39">
        <f>+DB60</f>
        <v>0.7405218988483571</v>
      </c>
      <c r="H60" s="39">
        <f>+DC60</f>
        <v>0.7436578906147019</v>
      </c>
      <c r="I60" s="39">
        <f>+DD60</f>
        <v>0.7455120222185728</v>
      </c>
      <c r="J60" s="39">
        <v>0.7404797840660993</v>
      </c>
      <c r="K60" s="39">
        <f>+CH60</f>
        <v>0.70409150568194</v>
      </c>
      <c r="L60" s="39">
        <f>+CI60</f>
        <v>0.7083278864800915</v>
      </c>
      <c r="M60" s="39">
        <f>+CJ60</f>
        <v>0.708786036854024</v>
      </c>
      <c r="N60" s="39">
        <v>0.7157850947152343</v>
      </c>
      <c r="O60" s="39">
        <f>+CL60</f>
        <v>0.7019784980754554</v>
      </c>
      <c r="P60" s="39">
        <f>+CM60</f>
        <v>0.7053068446419513</v>
      </c>
      <c r="Q60" s="39">
        <f>+CN60</f>
        <v>0.7096375875948906</v>
      </c>
      <c r="R60" s="39">
        <v>0.7019784980754554</v>
      </c>
      <c r="S60" s="39">
        <f>+J60-R60</f>
        <v>0.03850128599064384</v>
      </c>
      <c r="T60" s="28">
        <f>+(S60/R60)</f>
        <v>0.05484681667059459</v>
      </c>
      <c r="V60" s="39">
        <v>0.6837324917764956</v>
      </c>
      <c r="W60" s="39">
        <v>0.683552514128041</v>
      </c>
      <c r="X60" s="39">
        <v>0.6843586208610742</v>
      </c>
      <c r="Y60" s="39">
        <v>0.6843586208610742</v>
      </c>
      <c r="Z60" s="39">
        <v>0.6886033086874838</v>
      </c>
      <c r="AA60" s="39">
        <v>0.6853052242777499</v>
      </c>
      <c r="AB60" s="39">
        <v>0.6823964901600384</v>
      </c>
      <c r="AC60" s="39">
        <v>0.6823964901600384</v>
      </c>
      <c r="AD60" s="39">
        <v>0.6855955332162817</v>
      </c>
      <c r="AE60" s="39">
        <v>0.6871657495039842</v>
      </c>
      <c r="AF60" s="39">
        <v>0.6922250993278659</v>
      </c>
      <c r="AG60" s="39">
        <v>0.6922250993278659</v>
      </c>
      <c r="AH60" s="39">
        <v>0.6900242628651314</v>
      </c>
      <c r="AI60" s="39">
        <v>0.6854958100887495</v>
      </c>
      <c r="AJ60" s="39">
        <v>0.6878804982149317</v>
      </c>
      <c r="AK60" s="39">
        <v>0.6878804982149317</v>
      </c>
      <c r="AL60" s="39">
        <v>0.6842548278728755</v>
      </c>
      <c r="AM60" s="39">
        <v>0.690748687331098</v>
      </c>
      <c r="AN60" s="39">
        <v>0.6923297447930177</v>
      </c>
      <c r="AO60" s="39">
        <v>0.6923297447930177</v>
      </c>
      <c r="AP60" s="39">
        <v>0.6913022043779588</v>
      </c>
      <c r="AQ60" s="39">
        <v>0.6853979104150282</v>
      </c>
      <c r="AR60" s="39">
        <v>0.6892123609613249</v>
      </c>
      <c r="AS60" s="39">
        <v>0.6892123609613249</v>
      </c>
      <c r="AT60" s="39">
        <v>0.6866965326674054</v>
      </c>
      <c r="AU60" s="39">
        <v>0.6853164926343246</v>
      </c>
      <c r="AV60" s="39">
        <v>0.6810023814617036</v>
      </c>
      <c r="AW60" s="39">
        <v>0.6810023814617036</v>
      </c>
      <c r="AX60" s="39">
        <v>0.6805469796006856</v>
      </c>
      <c r="AY60" s="39">
        <v>0.6925569433326157</v>
      </c>
      <c r="AZ60" s="39">
        <v>0.6910222975736755</v>
      </c>
      <c r="BA60" s="39">
        <v>0.6910222975736755</v>
      </c>
      <c r="BB60" s="39">
        <v>0.687411498860172</v>
      </c>
      <c r="BC60" s="39">
        <v>0.6828412814548092</v>
      </c>
      <c r="BD60" s="39">
        <v>0.6815289011848007</v>
      </c>
      <c r="BE60" s="39">
        <v>0.6815289011848007</v>
      </c>
      <c r="BF60" s="39">
        <v>0.6836907425119771</v>
      </c>
      <c r="BG60" s="39">
        <v>0.6812220367892644</v>
      </c>
      <c r="BH60" s="39">
        <v>0.6738441618937397</v>
      </c>
      <c r="BI60" s="39">
        <v>0.6738441618937397</v>
      </c>
      <c r="BJ60" s="39">
        <v>0.672531285449591</v>
      </c>
      <c r="BK60" s="39">
        <v>0.6749861048195782</v>
      </c>
      <c r="BL60" s="39">
        <v>0.6752693019823516</v>
      </c>
      <c r="BM60" s="39">
        <v>0.6752693019823516</v>
      </c>
      <c r="BN60" s="39">
        <v>0.6812539894014555</v>
      </c>
      <c r="BO60" s="39">
        <v>0.6806069623321301</v>
      </c>
      <c r="BP60" s="39">
        <v>0.6839361434316765</v>
      </c>
      <c r="BQ60" s="39">
        <v>0.6839361434316765</v>
      </c>
      <c r="BR60" s="39">
        <v>0.6868445497222891</v>
      </c>
      <c r="BS60" s="39">
        <v>0.6863687836496593</v>
      </c>
      <c r="BT60" s="39">
        <v>0.6883318268981455</v>
      </c>
      <c r="BU60" s="39">
        <v>0.6883318268981455</v>
      </c>
      <c r="BV60" s="39">
        <v>0.6918501270797881</v>
      </c>
      <c r="BW60" s="39">
        <v>0.6958239208028743</v>
      </c>
      <c r="BX60" s="39">
        <v>0.703096972240028</v>
      </c>
      <c r="BY60" s="39">
        <v>0.703096972240028</v>
      </c>
      <c r="BZ60" s="39">
        <v>0.702418288459376</v>
      </c>
      <c r="CA60" s="39">
        <v>0.7011455264077092</v>
      </c>
      <c r="CB60" s="39">
        <v>0.7052876848369639</v>
      </c>
      <c r="CC60" s="39">
        <v>0.7052876848369639</v>
      </c>
      <c r="CD60" s="39">
        <v>0.7048292529836584</v>
      </c>
      <c r="CE60" s="39">
        <v>0.706948460609178</v>
      </c>
      <c r="CF60" s="39">
        <v>0.7054037825709082</v>
      </c>
      <c r="CG60" s="39">
        <v>0.7054037825709082</v>
      </c>
      <c r="CH60" s="39">
        <v>0.70409150568194</v>
      </c>
      <c r="CI60" s="39">
        <v>0.7083278864800915</v>
      </c>
      <c r="CJ60" s="39">
        <v>0.708786036854024</v>
      </c>
      <c r="CK60" s="39">
        <v>0.708786036854024</v>
      </c>
      <c r="CL60" s="39">
        <v>0.7019784980754554</v>
      </c>
      <c r="CM60" s="39">
        <v>0.7053068446419513</v>
      </c>
      <c r="CN60" s="39">
        <v>0.7096375875948906</v>
      </c>
      <c r="CO60" s="39">
        <v>0.7096375875948906</v>
      </c>
      <c r="CP60" s="39">
        <v>0.714396896172487</v>
      </c>
      <c r="CQ60" s="39">
        <v>0.7203238590269788</v>
      </c>
      <c r="CR60" s="39">
        <v>0.7234426649965431</v>
      </c>
      <c r="CS60" s="39">
        <v>0.7234426649965431</v>
      </c>
      <c r="CT60" s="39">
        <v>0.7307317991626122</v>
      </c>
      <c r="CU60" s="39">
        <v>0.7292928290061689</v>
      </c>
      <c r="CV60" s="39">
        <v>0.7289010841946656</v>
      </c>
      <c r="CW60" s="39">
        <v>0.7289010841946656</v>
      </c>
      <c r="CX60" s="39">
        <v>0.7329964175230721</v>
      </c>
      <c r="CY60" s="39">
        <v>0.7305735979684206</v>
      </c>
      <c r="CZ60" s="39">
        <v>0.7330127607409681</v>
      </c>
      <c r="DA60" s="39">
        <f>+CY60</f>
        <v>0.7305735979684206</v>
      </c>
      <c r="DB60" s="39">
        <v>0.7405218988483571</v>
      </c>
      <c r="DC60" s="39">
        <v>0.7436578906147019</v>
      </c>
      <c r="DD60" s="39">
        <v>0.7455120222185728</v>
      </c>
      <c r="DE60" s="39">
        <f>+DC60</f>
        <v>0.7436578906147019</v>
      </c>
      <c r="DF60" s="38"/>
      <c r="DG60" s="17">
        <f>+AJ60</f>
        <v>0.6878804982149317</v>
      </c>
      <c r="DH60" s="17">
        <f>+AZ60</f>
        <v>0.6910222975736755</v>
      </c>
      <c r="DI60" s="32">
        <f>+BP60</f>
        <v>0.6839361434316765</v>
      </c>
      <c r="DJ60" s="39">
        <f>+CF60</f>
        <v>0.7054037825709082</v>
      </c>
      <c r="DK60" s="39">
        <f>+CV60</f>
        <v>0.7289010841946656</v>
      </c>
      <c r="DL60" s="39">
        <f>+DB60</f>
        <v>0.7405218988483571</v>
      </c>
      <c r="DM60" s="38"/>
      <c r="DN60" s="38"/>
      <c r="DO60" s="38"/>
      <c r="DP60" s="38"/>
      <c r="DQ60" s="38"/>
      <c r="DR60" s="38"/>
      <c r="DS60" s="38"/>
      <c r="DT60" s="38"/>
      <c r="DU60" s="38"/>
      <c r="DV60" s="38"/>
      <c r="DW60" s="38"/>
      <c r="DX60" s="38"/>
      <c r="DY60" s="38"/>
      <c r="DZ60" s="38"/>
      <c r="EA60" s="38"/>
      <c r="EB60" s="38"/>
      <c r="EC60" s="38"/>
    </row>
    <row r="61" spans="1:133" s="37" customFormat="1" ht="12.75" outlineLevel="1">
      <c r="A61" s="22"/>
      <c r="B61" s="15"/>
      <c r="C61" s="39"/>
      <c r="D61" s="39"/>
      <c r="E61" s="39"/>
      <c r="F61" s="40"/>
      <c r="G61" s="39"/>
      <c r="H61" s="39"/>
      <c r="I61" s="39"/>
      <c r="J61" s="40"/>
      <c r="K61" s="39"/>
      <c r="L61" s="39"/>
      <c r="M61" s="39"/>
      <c r="N61" s="40"/>
      <c r="O61" s="39"/>
      <c r="P61" s="39"/>
      <c r="Q61" s="39"/>
      <c r="R61" s="40"/>
      <c r="S61" s="40"/>
      <c r="T61" s="39"/>
      <c r="U61" s="19"/>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40"/>
      <c r="BM61" s="40"/>
      <c r="BN61" s="40"/>
      <c r="BO61" s="40"/>
      <c r="BP61" s="40"/>
      <c r="BQ61" s="40"/>
      <c r="BR61" s="40"/>
      <c r="BS61" s="40"/>
      <c r="BT61" s="40"/>
      <c r="BU61" s="40"/>
      <c r="BV61" s="40"/>
      <c r="BW61" s="40"/>
      <c r="BX61" s="40"/>
      <c r="BY61" s="40"/>
      <c r="BZ61" s="40"/>
      <c r="CA61" s="40"/>
      <c r="CB61" s="40"/>
      <c r="CC61" s="40"/>
      <c r="CD61" s="40"/>
      <c r="CE61" s="40"/>
      <c r="CF61" s="40"/>
      <c r="CG61" s="40"/>
      <c r="CH61" s="40"/>
      <c r="CI61" s="40"/>
      <c r="CJ61" s="40"/>
      <c r="CK61" s="40"/>
      <c r="CL61" s="40"/>
      <c r="CM61" s="40"/>
      <c r="CN61" s="40"/>
      <c r="CO61" s="40"/>
      <c r="CP61" s="40"/>
      <c r="CQ61" s="40"/>
      <c r="CR61" s="40"/>
      <c r="CS61" s="40"/>
      <c r="CT61" s="40"/>
      <c r="CU61" s="40"/>
      <c r="CV61" s="40"/>
      <c r="CW61" s="40"/>
      <c r="CX61" s="40"/>
      <c r="CY61" s="40"/>
      <c r="CZ61" s="40"/>
      <c r="DA61" s="40"/>
      <c r="DB61" s="40"/>
      <c r="DC61" s="40"/>
      <c r="DD61" s="40"/>
      <c r="DE61" s="40"/>
      <c r="DF61" s="38"/>
      <c r="DG61" s="39"/>
      <c r="DH61" s="39"/>
      <c r="DI61" s="39"/>
      <c r="DJ61" s="39"/>
      <c r="DK61" s="39"/>
      <c r="DL61" s="39"/>
      <c r="DM61" s="38"/>
      <c r="DN61" s="38"/>
      <c r="DO61" s="38"/>
      <c r="DP61" s="38"/>
      <c r="DQ61" s="38"/>
      <c r="DR61" s="38"/>
      <c r="DS61" s="38"/>
      <c r="DT61" s="38"/>
      <c r="DU61" s="38"/>
      <c r="DV61" s="38"/>
      <c r="DW61" s="38"/>
      <c r="DX61" s="38"/>
      <c r="DY61" s="38"/>
      <c r="DZ61" s="38"/>
      <c r="EA61" s="38"/>
      <c r="EB61" s="38"/>
      <c r="EC61" s="38"/>
    </row>
    <row r="62" spans="1:133" ht="12.75">
      <c r="A62" s="22"/>
      <c r="B62" s="42" t="s">
        <v>23</v>
      </c>
      <c r="C62" s="28">
        <f aca="true" t="shared" si="53" ref="C62:N62">+C36/C8</f>
        <v>0.718628216650104</v>
      </c>
      <c r="D62" s="39">
        <f t="shared" si="53"/>
        <v>0.7394633584252787</v>
      </c>
      <c r="E62" s="39">
        <f t="shared" si="53"/>
        <v>0.7477045922801007</v>
      </c>
      <c r="F62" s="39">
        <v>0.7353087310214377</v>
      </c>
      <c r="G62" s="39">
        <f>+G36/G8</f>
        <v>0.7271712265739049</v>
      </c>
      <c r="H62" s="39">
        <f>+H36/H8</f>
        <v>0.7504271865203163</v>
      </c>
      <c r="I62" s="39">
        <f>+I36/I8</f>
        <v>0.7327531840403049</v>
      </c>
      <c r="J62" s="39">
        <f>+J36/J8</f>
        <v>0.7370481967600168</v>
      </c>
      <c r="K62" s="39">
        <f t="shared" si="53"/>
        <v>0.6534509349203464</v>
      </c>
      <c r="L62" s="39">
        <f t="shared" si="53"/>
        <v>0.7673083184076084</v>
      </c>
      <c r="M62" s="39">
        <f t="shared" si="53"/>
        <v>0.7412765888823643</v>
      </c>
      <c r="N62" s="39">
        <f t="shared" si="53"/>
        <v>0.7189432889583751</v>
      </c>
      <c r="O62" s="39">
        <f>+O36/O8</f>
        <v>0.6423583717808422</v>
      </c>
      <c r="P62" s="39">
        <f>+P36/P8</f>
        <v>0.7112497971894953</v>
      </c>
      <c r="Q62" s="39">
        <f>+Q36/Q8</f>
        <v>0.7269769538929388</v>
      </c>
      <c r="R62" s="39">
        <f>+R36/R8</f>
        <v>0.6944096497730697</v>
      </c>
      <c r="S62" s="39">
        <f>+J62-R62</f>
        <v>0.042638546986947023</v>
      </c>
      <c r="T62" s="28">
        <f>+(S62/R62)</f>
        <v>0.0614025841963474</v>
      </c>
      <c r="V62" s="39">
        <f>+V36/V8</f>
        <v>0.7182125136660303</v>
      </c>
      <c r="W62" s="39">
        <f>+W36/W8</f>
        <v>0.6783480993328806</v>
      </c>
      <c r="X62" s="39">
        <f>+X36/X8</f>
        <v>0.7715060426342628</v>
      </c>
      <c r="Y62" s="39">
        <f>+Y36/Y8</f>
        <v>0.7247480086823902</v>
      </c>
      <c r="Z62" s="39">
        <f>+Z36/Z8</f>
        <v>0.7036205241609387</v>
      </c>
      <c r="AA62" s="39">
        <f aca="true" t="shared" si="54" ref="AA62:BX62">+AA36/AA8</f>
        <v>0.726803332231925</v>
      </c>
      <c r="AB62" s="39">
        <f t="shared" si="54"/>
        <v>0.6211273429728389</v>
      </c>
      <c r="AC62" s="39">
        <f>+AC36/AC8</f>
        <v>0.6833052779711548</v>
      </c>
      <c r="AD62" s="39">
        <f t="shared" si="54"/>
        <v>0.7312007816608656</v>
      </c>
      <c r="AE62" s="39">
        <f t="shared" si="54"/>
        <v>0.6745385916652058</v>
      </c>
      <c r="AF62" s="39">
        <f t="shared" si="54"/>
        <v>0.7264702679639967</v>
      </c>
      <c r="AG62" s="39">
        <f>+AG36/AG8</f>
        <v>0.7107351179425623</v>
      </c>
      <c r="AH62" s="39">
        <f t="shared" si="54"/>
        <v>0.6762607144442905</v>
      </c>
      <c r="AI62" s="39">
        <f t="shared" si="54"/>
        <v>0.6087491359433744</v>
      </c>
      <c r="AJ62" s="39">
        <f t="shared" si="54"/>
        <v>0.763231314306393</v>
      </c>
      <c r="AK62" s="39">
        <f>+AK36/AK8</f>
        <v>0.682445322761533</v>
      </c>
      <c r="AL62" s="39">
        <f t="shared" si="54"/>
        <v>0.6689372347541855</v>
      </c>
      <c r="AM62" s="39">
        <f t="shared" si="54"/>
        <v>0.7727905117905994</v>
      </c>
      <c r="AN62" s="39">
        <f t="shared" si="54"/>
        <v>0.712441283732833</v>
      </c>
      <c r="AO62" s="39">
        <f>+AO36/AO8</f>
        <v>0.7165920254457553</v>
      </c>
      <c r="AP62" s="39">
        <f t="shared" si="54"/>
        <v>0.6306647230967337</v>
      </c>
      <c r="AQ62" s="39">
        <f t="shared" si="54"/>
        <v>0.6680350587899944</v>
      </c>
      <c r="AR62" s="39">
        <f t="shared" si="54"/>
        <v>0.6607228677099647</v>
      </c>
      <c r="AS62" s="39">
        <f>+AS36/AS8</f>
        <v>0.6536251416510559</v>
      </c>
      <c r="AT62" s="39">
        <f t="shared" si="54"/>
        <v>0.7001754976011944</v>
      </c>
      <c r="AU62" s="39">
        <f t="shared" si="54"/>
        <v>0.6692942220210688</v>
      </c>
      <c r="AV62" s="39">
        <f t="shared" si="54"/>
        <v>0.6771504827682542</v>
      </c>
      <c r="AW62" s="39">
        <f>+AW36/AW8</f>
        <v>0.6822594190977266</v>
      </c>
      <c r="AX62" s="39">
        <f t="shared" si="54"/>
        <v>0.6617629147063979</v>
      </c>
      <c r="AY62" s="39">
        <f t="shared" si="54"/>
        <v>0.7524222108839866</v>
      </c>
      <c r="AZ62" s="39">
        <f t="shared" si="54"/>
        <v>0.7334330889508528</v>
      </c>
      <c r="BA62" s="39">
        <f>+BA36/BA8</f>
        <v>0.7137211497936281</v>
      </c>
      <c r="BB62" s="39">
        <f t="shared" si="54"/>
        <v>0.6312070441040507</v>
      </c>
      <c r="BC62" s="39">
        <f t="shared" si="54"/>
        <v>0.7210987796664334</v>
      </c>
      <c r="BD62" s="39">
        <f t="shared" si="54"/>
        <v>0.6949988619713049</v>
      </c>
      <c r="BE62" s="39">
        <f>+BE36/BE8</f>
        <v>0.6822805015028502</v>
      </c>
      <c r="BF62" s="39">
        <f t="shared" si="54"/>
        <v>0.6734731501200965</v>
      </c>
      <c r="BG62" s="39">
        <f t="shared" si="54"/>
        <v>0.6262927222360778</v>
      </c>
      <c r="BH62" s="39">
        <f t="shared" si="54"/>
        <v>0.5972179356557699</v>
      </c>
      <c r="BI62" s="39">
        <f>+BI36/BI8</f>
        <v>0.6312724183190501</v>
      </c>
      <c r="BJ62" s="39">
        <f t="shared" si="54"/>
        <v>0.6809033309129399</v>
      </c>
      <c r="BK62" s="39">
        <f t="shared" si="54"/>
        <v>0.6991731298394841</v>
      </c>
      <c r="BL62" s="39">
        <f t="shared" si="54"/>
        <v>0.6713103025771002</v>
      </c>
      <c r="BM62" s="39">
        <f>+BM36/BM8</f>
        <v>0.683789541624411</v>
      </c>
      <c r="BN62" s="39">
        <f t="shared" si="54"/>
        <v>0.6921398900435279</v>
      </c>
      <c r="BO62" s="39">
        <f t="shared" si="54"/>
        <v>0.7344281865111606</v>
      </c>
      <c r="BP62" s="39">
        <f t="shared" si="54"/>
        <v>0.7548906006864224</v>
      </c>
      <c r="BQ62" s="39">
        <f>+BQ36/BQ8</f>
        <v>0.7263646826490929</v>
      </c>
      <c r="BR62" s="39">
        <f t="shared" si="54"/>
        <v>0.6774000131788988</v>
      </c>
      <c r="BS62" s="39">
        <f t="shared" si="54"/>
        <v>0.7309393132840425</v>
      </c>
      <c r="BT62" s="39">
        <f t="shared" si="54"/>
        <v>0.7350351703315057</v>
      </c>
      <c r="BU62" s="39">
        <f>+BU36/BU8</f>
        <v>0.7146531795453757</v>
      </c>
      <c r="BV62" s="39">
        <f t="shared" si="54"/>
        <v>0.710365179082207</v>
      </c>
      <c r="BW62" s="39">
        <f t="shared" si="54"/>
        <v>0.6774998097109439</v>
      </c>
      <c r="BX62" s="39">
        <f t="shared" si="54"/>
        <v>0.671948584574691</v>
      </c>
      <c r="BY62" s="39">
        <f>+BY36/BY8</f>
        <v>0.6857293929251064</v>
      </c>
      <c r="BZ62" s="39">
        <f aca="true" t="shared" si="55" ref="BZ62:CF62">+BZ36/BZ8</f>
        <v>0.6737334686765509</v>
      </c>
      <c r="CA62" s="39">
        <f t="shared" si="55"/>
        <v>0.682846736152772</v>
      </c>
      <c r="CB62" s="39">
        <f t="shared" si="55"/>
        <v>0.720727179872295</v>
      </c>
      <c r="CC62" s="39">
        <f>+CC36/CC8</f>
        <v>0.6920364062057256</v>
      </c>
      <c r="CD62" s="39">
        <f t="shared" si="55"/>
        <v>0.7089162845066587</v>
      </c>
      <c r="CE62" s="39">
        <f t="shared" si="55"/>
        <v>0.7669520302283681</v>
      </c>
      <c r="CF62" s="39">
        <f t="shared" si="55"/>
        <v>0.7494330854570175</v>
      </c>
      <c r="CG62" s="39">
        <f>+CG36/CG8</f>
        <v>0.7407306928775098</v>
      </c>
      <c r="CH62" s="39">
        <f aca="true" t="shared" si="56" ref="CH62:CP62">+CH36/CH8</f>
        <v>0.6534509349203464</v>
      </c>
      <c r="CI62" s="39">
        <f t="shared" si="56"/>
        <v>0.7673083184076084</v>
      </c>
      <c r="CJ62" s="39">
        <f t="shared" si="56"/>
        <v>0.7412765888823643</v>
      </c>
      <c r="CK62" s="39">
        <f>+CK36/CK8</f>
        <v>0.7189432889583751</v>
      </c>
      <c r="CL62" s="39">
        <f t="shared" si="56"/>
        <v>0.6423583717808422</v>
      </c>
      <c r="CM62" s="39">
        <f t="shared" si="56"/>
        <v>0.7112497971894953</v>
      </c>
      <c r="CN62" s="39">
        <f t="shared" si="56"/>
        <v>0.7269769538929388</v>
      </c>
      <c r="CO62" s="39">
        <f>+CO36/CO8</f>
        <v>0.6944096497730697</v>
      </c>
      <c r="CP62" s="39">
        <f t="shared" si="56"/>
        <v>0.73043283751565</v>
      </c>
      <c r="CQ62" s="39">
        <f aca="true" t="shared" si="57" ref="CQ62:CZ62">+CQ36/CQ8</f>
        <v>0.7431823930847936</v>
      </c>
      <c r="CR62" s="39">
        <f t="shared" si="57"/>
        <v>0.7585836961374081</v>
      </c>
      <c r="CS62" s="39">
        <f>+CS36/CS8</f>
        <v>0.743689944116639</v>
      </c>
      <c r="CT62" s="39">
        <f t="shared" si="57"/>
        <v>0.8050873981608587</v>
      </c>
      <c r="CU62" s="39">
        <f t="shared" si="57"/>
        <v>0.7479899525809887</v>
      </c>
      <c r="CV62" s="39">
        <f t="shared" si="57"/>
        <v>0.7490391687807604</v>
      </c>
      <c r="CW62" s="39">
        <f>+CW36/CW8</f>
        <v>0.7679146131397873</v>
      </c>
      <c r="CX62" s="39">
        <f t="shared" si="57"/>
        <v>0.718628216650104</v>
      </c>
      <c r="CY62" s="39">
        <f t="shared" si="57"/>
        <v>0.7394633584252787</v>
      </c>
      <c r="CZ62" s="39">
        <f t="shared" si="57"/>
        <v>0.7477045922801007</v>
      </c>
      <c r="DA62" s="39">
        <f>+DA36/DA8</f>
        <v>0.7354374343821918</v>
      </c>
      <c r="DB62" s="39">
        <f>+DB36/DB8</f>
        <v>0.7271712265739049</v>
      </c>
      <c r="DC62" s="39">
        <f>+DC36/DC8</f>
        <v>0.7504271865203163</v>
      </c>
      <c r="DD62" s="39">
        <f>+DD36/DD8</f>
        <v>0.7327531840403049</v>
      </c>
      <c r="DE62" s="39">
        <f>+DE36/DE8</f>
        <v>0.7370481967600168</v>
      </c>
      <c r="DF62" s="38"/>
      <c r="DG62" s="17">
        <f aca="true" t="shared" si="58" ref="DG62:DL62">+DG36/DG8</f>
        <v>0.7024099491042227</v>
      </c>
      <c r="DH62" s="17">
        <f t="shared" si="58"/>
        <v>0.6876280427183041</v>
      </c>
      <c r="DI62" s="32">
        <f t="shared" si="58"/>
        <v>0.6741547852966859</v>
      </c>
      <c r="DJ62" s="39">
        <f t="shared" si="58"/>
        <v>0.7031266294956974</v>
      </c>
      <c r="DK62" s="39">
        <f t="shared" si="58"/>
        <v>0.7264608577431763</v>
      </c>
      <c r="DL62" s="39">
        <f t="shared" si="58"/>
        <v>0.73628372395628</v>
      </c>
      <c r="DM62" s="38"/>
      <c r="DN62" s="38"/>
      <c r="DO62" s="38"/>
      <c r="DP62" s="38"/>
      <c r="DQ62" s="38"/>
      <c r="DR62" s="38"/>
      <c r="DS62" s="38"/>
      <c r="DT62" s="38"/>
      <c r="DU62" s="38"/>
      <c r="DV62" s="38"/>
      <c r="DW62" s="38"/>
      <c r="DX62" s="38"/>
      <c r="DY62" s="38"/>
      <c r="DZ62" s="38"/>
      <c r="EA62" s="38"/>
      <c r="EB62" s="38"/>
      <c r="EC62" s="38"/>
    </row>
    <row r="63" spans="1:133" s="37" customFormat="1" ht="12.75" outlineLevel="1">
      <c r="A63" s="22"/>
      <c r="B63" s="15"/>
      <c r="C63" s="39"/>
      <c r="D63" s="39"/>
      <c r="E63" s="39"/>
      <c r="F63" s="40"/>
      <c r="G63" s="39"/>
      <c r="H63" s="39"/>
      <c r="I63" s="39"/>
      <c r="J63" s="40"/>
      <c r="K63" s="39"/>
      <c r="L63" s="39"/>
      <c r="M63" s="39"/>
      <c r="N63" s="40"/>
      <c r="O63" s="39"/>
      <c r="P63" s="39"/>
      <c r="Q63" s="39"/>
      <c r="R63" s="40"/>
      <c r="S63" s="40"/>
      <c r="T63" s="39"/>
      <c r="U63" s="19"/>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c r="BB63" s="40"/>
      <c r="BC63" s="40"/>
      <c r="BD63" s="40"/>
      <c r="BE63" s="40"/>
      <c r="BF63" s="40"/>
      <c r="BG63" s="40"/>
      <c r="BH63" s="40"/>
      <c r="BI63" s="40"/>
      <c r="BJ63" s="40"/>
      <c r="BK63" s="40"/>
      <c r="BL63" s="40"/>
      <c r="BM63" s="40"/>
      <c r="BN63" s="40"/>
      <c r="BO63" s="40"/>
      <c r="BP63" s="40"/>
      <c r="BQ63" s="40"/>
      <c r="BR63" s="40"/>
      <c r="BS63" s="40"/>
      <c r="BT63" s="40"/>
      <c r="BU63" s="40"/>
      <c r="BV63" s="40"/>
      <c r="BW63" s="40"/>
      <c r="BX63" s="40"/>
      <c r="BY63" s="40"/>
      <c r="BZ63" s="40"/>
      <c r="CA63" s="40"/>
      <c r="CB63" s="40"/>
      <c r="CC63" s="40"/>
      <c r="CD63" s="40"/>
      <c r="CE63" s="40"/>
      <c r="CF63" s="40"/>
      <c r="CG63" s="40"/>
      <c r="CH63" s="40"/>
      <c r="CI63" s="40"/>
      <c r="CJ63" s="40"/>
      <c r="CK63" s="40"/>
      <c r="CL63" s="40"/>
      <c r="CM63" s="40"/>
      <c r="CN63" s="40"/>
      <c r="CO63" s="40"/>
      <c r="CP63" s="40"/>
      <c r="CQ63" s="40"/>
      <c r="CR63" s="40"/>
      <c r="CS63" s="40"/>
      <c r="CT63" s="40"/>
      <c r="CU63" s="40"/>
      <c r="CV63" s="40"/>
      <c r="CW63" s="40"/>
      <c r="CX63" s="40"/>
      <c r="CY63" s="40"/>
      <c r="CZ63" s="40"/>
      <c r="DA63" s="40"/>
      <c r="DB63" s="40"/>
      <c r="DC63" s="40"/>
      <c r="DD63" s="40"/>
      <c r="DE63" s="40"/>
      <c r="DF63" s="38"/>
      <c r="DG63" s="39"/>
      <c r="DH63" s="39"/>
      <c r="DI63" s="39"/>
      <c r="DJ63" s="39"/>
      <c r="DK63" s="39"/>
      <c r="DL63" s="39"/>
      <c r="DM63" s="38"/>
      <c r="DN63" s="38"/>
      <c r="DO63" s="38"/>
      <c r="DP63" s="38"/>
      <c r="DQ63" s="38"/>
      <c r="DR63" s="38"/>
      <c r="DS63" s="38"/>
      <c r="DT63" s="38"/>
      <c r="DU63" s="38"/>
      <c r="DV63" s="38"/>
      <c r="DW63" s="38"/>
      <c r="DX63" s="38"/>
      <c r="DY63" s="38"/>
      <c r="DZ63" s="38"/>
      <c r="EA63" s="38"/>
      <c r="EB63" s="38"/>
      <c r="EC63" s="38"/>
    </row>
    <row r="64" spans="1:133" ht="12.75">
      <c r="A64" s="22"/>
      <c r="B64" s="42" t="s">
        <v>44</v>
      </c>
      <c r="C64" s="28">
        <f>+CX64</f>
        <v>0.7364869604764032</v>
      </c>
      <c r="D64" s="39">
        <f>+CY64</f>
        <v>0.734682067930958</v>
      </c>
      <c r="E64" s="39">
        <f>+CZ64</f>
        <v>0.7353680953623356</v>
      </c>
      <c r="F64" s="39">
        <v>0.7354374343821918</v>
      </c>
      <c r="G64" s="39">
        <f>+DB64</f>
        <v>0.7422084133520912</v>
      </c>
      <c r="H64" s="39">
        <f>+DC64</f>
        <v>0.7455341449586447</v>
      </c>
      <c r="I64" s="39">
        <f>+DD64</f>
        <v>0.7460142219234813</v>
      </c>
      <c r="J64" s="39">
        <v>0.7422233586630936</v>
      </c>
      <c r="K64" s="39">
        <f>+CH64</f>
        <v>0.7059149274342431</v>
      </c>
      <c r="L64" s="39">
        <f>+CI64</f>
        <v>0.7077145778371075</v>
      </c>
      <c r="M64" s="39">
        <f>+CJ64</f>
        <v>0.7083221159886229</v>
      </c>
      <c r="N64" s="39">
        <v>0.718285858525357</v>
      </c>
      <c r="O64" s="39">
        <f>+CL64</f>
        <v>0.7027370077294849</v>
      </c>
      <c r="P64" s="39">
        <f>+CM64</f>
        <v>0.7056087123573254</v>
      </c>
      <c r="Q64" s="39">
        <f>+CN64</f>
        <v>0.7103140681242917</v>
      </c>
      <c r="R64" s="39">
        <v>0.7027370077294849</v>
      </c>
      <c r="S64" s="39">
        <f>+J64-R64</f>
        <v>0.03948635093360875</v>
      </c>
      <c r="T64" s="28">
        <f>+(S64/R64)</f>
        <v>0.05618937169850719</v>
      </c>
      <c r="V64" s="39">
        <v>0.6838971229170232</v>
      </c>
      <c r="W64" s="39">
        <v>0.6818300289574258</v>
      </c>
      <c r="X64" s="39">
        <v>0.6899199378342153</v>
      </c>
      <c r="Y64" s="39">
        <v>0.6899199378342153</v>
      </c>
      <c r="Z64" s="39">
        <v>0.6974587625333887</v>
      </c>
      <c r="AA64" s="39">
        <v>0.6952143299256165</v>
      </c>
      <c r="AB64" s="39">
        <v>0.6920155466385933</v>
      </c>
      <c r="AC64" s="39">
        <v>0.6920155466385933</v>
      </c>
      <c r="AD64" s="39">
        <v>0.6970498900891129</v>
      </c>
      <c r="AE64" s="39">
        <v>0.6967952871280935</v>
      </c>
      <c r="AF64" s="39">
        <v>0.7016393993034348</v>
      </c>
      <c r="AG64" s="39">
        <v>0.7016393993034348</v>
      </c>
      <c r="AH64" s="39">
        <v>0.7010364428781135</v>
      </c>
      <c r="AI64" s="39">
        <v>0.6962834057122452</v>
      </c>
      <c r="AJ64" s="39">
        <v>0.6998884868838133</v>
      </c>
      <c r="AK64" s="39">
        <v>0.6998884868838133</v>
      </c>
      <c r="AL64" s="39">
        <v>0.6959943905235438</v>
      </c>
      <c r="AM64" s="39">
        <v>0.7028922991079799</v>
      </c>
      <c r="AN64" s="39">
        <v>0.6980243384213642</v>
      </c>
      <c r="AO64" s="39">
        <v>0.6980243384213642</v>
      </c>
      <c r="AP64" s="39">
        <v>0.6920388192729877</v>
      </c>
      <c r="AQ64" s="39">
        <v>0.6869932576615676</v>
      </c>
      <c r="AR64" s="39">
        <v>0.6903307943866576</v>
      </c>
      <c r="AS64" s="39">
        <v>0.6903307943866576</v>
      </c>
      <c r="AT64" s="39">
        <v>0.6876420091090479</v>
      </c>
      <c r="AU64" s="39">
        <v>0.6870730987454601</v>
      </c>
      <c r="AV64" s="39">
        <v>0.6829777695678627</v>
      </c>
      <c r="AW64" s="39">
        <v>0.6829777695678627</v>
      </c>
      <c r="AX64" s="39">
        <v>0.681604120808543</v>
      </c>
      <c r="AY64" s="39">
        <v>0.693095225348108</v>
      </c>
      <c r="AZ64" s="39">
        <v>0.6909609258337004</v>
      </c>
      <c r="BA64" s="39">
        <v>0.6909609258337004</v>
      </c>
      <c r="BB64" s="39">
        <v>0.6878501345195797</v>
      </c>
      <c r="BC64" s="39">
        <v>0.6844876345932952</v>
      </c>
      <c r="BD64" s="39">
        <v>0.6831575588799829</v>
      </c>
      <c r="BE64" s="39">
        <v>0.6831575588799829</v>
      </c>
      <c r="BF64" s="39">
        <v>0.6864172044823508</v>
      </c>
      <c r="BG64" s="39">
        <v>0.6824542640643955</v>
      </c>
      <c r="BH64" s="39">
        <v>0.6767116177715836</v>
      </c>
      <c r="BI64" s="39">
        <v>0.6767116177715836</v>
      </c>
      <c r="BJ64" s="39">
        <v>0.6750579925862474</v>
      </c>
      <c r="BK64" s="39">
        <v>0.6777189174762782</v>
      </c>
      <c r="BL64" s="39">
        <v>0.6771943723472685</v>
      </c>
      <c r="BM64" s="39">
        <v>0.6771943723472685</v>
      </c>
      <c r="BN64" s="39">
        <v>0.6798525532728639</v>
      </c>
      <c r="BO64" s="39">
        <v>0.6787210366300509</v>
      </c>
      <c r="BP64" s="39">
        <v>0.6806705454913698</v>
      </c>
      <c r="BQ64" s="39">
        <v>0.6806705454913698</v>
      </c>
      <c r="BR64" s="39">
        <v>0.6841779860423721</v>
      </c>
      <c r="BS64" s="39">
        <v>0.684789727375905</v>
      </c>
      <c r="BT64" s="39">
        <v>0.6880108403653046</v>
      </c>
      <c r="BU64" s="39">
        <v>0.6880108403653046</v>
      </c>
      <c r="BV64" s="39">
        <v>0.690925322010945</v>
      </c>
      <c r="BW64" s="39">
        <v>0.6955186438204483</v>
      </c>
      <c r="BX64" s="39">
        <v>0.7020277489769053</v>
      </c>
      <c r="BY64" s="39">
        <v>0.7020277489769053</v>
      </c>
      <c r="BZ64" s="39">
        <v>0.7013205520953574</v>
      </c>
      <c r="CA64" s="67">
        <v>0.6997599332453666</v>
      </c>
      <c r="CB64" s="39">
        <v>0.704132527810044</v>
      </c>
      <c r="CC64" s="39">
        <v>0.704132527810044</v>
      </c>
      <c r="CD64" s="39">
        <v>0.7056042383771952</v>
      </c>
      <c r="CE64" s="39">
        <v>0.7083130740039011</v>
      </c>
      <c r="CF64" s="39">
        <v>0.7078908088371451</v>
      </c>
      <c r="CG64" s="39">
        <v>0.7078908088371451</v>
      </c>
      <c r="CH64" s="39">
        <v>0.7059149274342431</v>
      </c>
      <c r="CI64" s="39">
        <v>0.7077145778371075</v>
      </c>
      <c r="CJ64" s="39">
        <v>0.7083221159886229</v>
      </c>
      <c r="CK64" s="39">
        <v>0.7083221159886229</v>
      </c>
      <c r="CL64" s="39">
        <v>0.7027370077294849</v>
      </c>
      <c r="CM64" s="39">
        <v>0.7056087123573254</v>
      </c>
      <c r="CN64" s="39">
        <v>0.7103140681242917</v>
      </c>
      <c r="CO64" s="39">
        <v>0.7103140681242917</v>
      </c>
      <c r="CP64" s="39">
        <v>0.715415848369844</v>
      </c>
      <c r="CQ64" s="39">
        <v>0.7210864542422151</v>
      </c>
      <c r="CR64" s="39">
        <v>0.7243322824187876</v>
      </c>
      <c r="CS64" s="39">
        <v>0.7243322824187876</v>
      </c>
      <c r="CT64" s="39">
        <v>0.7328160968626558</v>
      </c>
      <c r="CU64" s="39">
        <v>0.7313931597446014</v>
      </c>
      <c r="CV64" s="39">
        <v>0.7314657971337456</v>
      </c>
      <c r="CW64" s="39">
        <v>0.7314657971337456</v>
      </c>
      <c r="CX64" s="39">
        <v>0.7364869604764032</v>
      </c>
      <c r="CY64" s="39">
        <v>0.734682067930958</v>
      </c>
      <c r="CZ64" s="39">
        <v>0.7353680953623356</v>
      </c>
      <c r="DA64" s="39">
        <f>+CY64</f>
        <v>0.734682067930958</v>
      </c>
      <c r="DB64" s="39">
        <v>0.7422084133520912</v>
      </c>
      <c r="DC64" s="39">
        <v>0.7455341449586447</v>
      </c>
      <c r="DD64" s="39">
        <v>0.7460142219234813</v>
      </c>
      <c r="DE64" s="39">
        <f>+DC64</f>
        <v>0.7455341449586447</v>
      </c>
      <c r="DF64" s="38"/>
      <c r="DG64" s="17">
        <f>+AJ64</f>
        <v>0.6998884868838133</v>
      </c>
      <c r="DH64" s="17">
        <f>+AZ64</f>
        <v>0.6909609258337004</v>
      </c>
      <c r="DI64" s="32">
        <f>+BP64</f>
        <v>0.6806705454913698</v>
      </c>
      <c r="DJ64" s="39">
        <f>+CF64</f>
        <v>0.7078908088371451</v>
      </c>
      <c r="DK64" s="39">
        <f>+CV64</f>
        <v>0.7314657971337456</v>
      </c>
      <c r="DL64" s="39">
        <f>+DB64</f>
        <v>0.7422084133520912</v>
      </c>
      <c r="DM64" s="38"/>
      <c r="DN64" s="38"/>
      <c r="DO64" s="38"/>
      <c r="DP64" s="38"/>
      <c r="DQ64" s="38"/>
      <c r="DR64" s="38"/>
      <c r="DS64" s="38"/>
      <c r="DT64" s="38"/>
      <c r="DU64" s="38"/>
      <c r="DV64" s="38"/>
      <c r="DW64" s="38"/>
      <c r="DX64" s="38"/>
      <c r="DY64" s="38"/>
      <c r="DZ64" s="38"/>
      <c r="EA64" s="38"/>
      <c r="EB64" s="38"/>
      <c r="EC64" s="38"/>
    </row>
    <row r="65" spans="1:133" s="37" customFormat="1" ht="12.75" outlineLevel="1">
      <c r="A65" s="22"/>
      <c r="B65" s="15"/>
      <c r="C65" s="39"/>
      <c r="D65" s="39"/>
      <c r="E65" s="39"/>
      <c r="F65" s="40"/>
      <c r="G65" s="39"/>
      <c r="H65" s="39"/>
      <c r="I65" s="39"/>
      <c r="J65" s="40"/>
      <c r="K65" s="39"/>
      <c r="L65" s="39"/>
      <c r="M65" s="39"/>
      <c r="N65" s="40"/>
      <c r="O65" s="39"/>
      <c r="P65" s="39"/>
      <c r="Q65" s="39"/>
      <c r="R65" s="40"/>
      <c r="S65" s="40"/>
      <c r="T65" s="39"/>
      <c r="U65" s="19"/>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40"/>
      <c r="BT65" s="40"/>
      <c r="BU65" s="40"/>
      <c r="BV65" s="40"/>
      <c r="BW65" s="40"/>
      <c r="BX65" s="40"/>
      <c r="BY65" s="40"/>
      <c r="BZ65" s="40"/>
      <c r="CA65" s="40"/>
      <c r="CB65" s="40"/>
      <c r="CC65" s="40"/>
      <c r="CD65" s="40"/>
      <c r="CE65" s="40"/>
      <c r="CF65" s="40"/>
      <c r="CG65" s="40"/>
      <c r="CH65" s="40"/>
      <c r="CI65" s="40"/>
      <c r="CJ65" s="40"/>
      <c r="CK65" s="40"/>
      <c r="CL65" s="40"/>
      <c r="CM65" s="40"/>
      <c r="CN65" s="40"/>
      <c r="CO65" s="40"/>
      <c r="CP65" s="40"/>
      <c r="CQ65" s="40"/>
      <c r="CR65" s="40"/>
      <c r="CS65" s="40"/>
      <c r="CT65" s="40"/>
      <c r="CU65" s="40"/>
      <c r="CV65" s="40"/>
      <c r="CW65" s="40"/>
      <c r="CX65" s="40"/>
      <c r="CY65" s="40"/>
      <c r="CZ65" s="40"/>
      <c r="DA65" s="40"/>
      <c r="DB65" s="40"/>
      <c r="DC65" s="40"/>
      <c r="DD65" s="40"/>
      <c r="DE65" s="40"/>
      <c r="DF65" s="38"/>
      <c r="DG65" s="39"/>
      <c r="DH65" s="39"/>
      <c r="DI65" s="39"/>
      <c r="DJ65" s="39"/>
      <c r="DK65" s="39"/>
      <c r="DL65" s="39"/>
      <c r="DM65" s="38"/>
      <c r="DN65" s="38"/>
      <c r="DO65" s="38"/>
      <c r="DP65" s="38"/>
      <c r="DQ65" s="38"/>
      <c r="DR65" s="38"/>
      <c r="DS65" s="38"/>
      <c r="DT65" s="38"/>
      <c r="DU65" s="38"/>
      <c r="DV65" s="38"/>
      <c r="DW65" s="38"/>
      <c r="DX65" s="38"/>
      <c r="DY65" s="38"/>
      <c r="DZ65" s="38"/>
      <c r="EA65" s="38"/>
      <c r="EB65" s="38"/>
      <c r="EC65" s="38"/>
    </row>
    <row r="66" spans="1:133" ht="12.75">
      <c r="A66" s="22"/>
      <c r="B66" s="42" t="s">
        <v>48</v>
      </c>
      <c r="C66" s="29">
        <f>+CX66</f>
        <v>809309</v>
      </c>
      <c r="D66" s="36">
        <f>+CY66</f>
        <v>811277</v>
      </c>
      <c r="E66" s="36">
        <f>+CZ66</f>
        <v>823060</v>
      </c>
      <c r="F66" s="36">
        <f>+AVERAGE(C66:E66)</f>
        <v>814548.6666666666</v>
      </c>
      <c r="G66" s="36">
        <f>+DB66</f>
        <v>823858</v>
      </c>
      <c r="H66" s="36">
        <f>+DC66</f>
        <v>828478</v>
      </c>
      <c r="I66" s="36">
        <f>+DD66</f>
        <v>830931</v>
      </c>
      <c r="J66" s="36">
        <f>+AVERAGE(G66:I66)</f>
        <v>827755.6666666666</v>
      </c>
      <c r="K66" s="36">
        <f>+CH66</f>
        <v>701080</v>
      </c>
      <c r="L66" s="36">
        <f>+CI66</f>
        <v>712810</v>
      </c>
      <c r="M66" s="36">
        <f>+CJ66</f>
        <v>718040</v>
      </c>
      <c r="N66" s="36">
        <f>+AVERAGE(K66:M66)</f>
        <v>710643.3333333334</v>
      </c>
      <c r="O66" s="36">
        <f>+CL66</f>
        <v>734921</v>
      </c>
      <c r="P66" s="36">
        <f>+CM66</f>
        <v>747555</v>
      </c>
      <c r="Q66" s="36">
        <f>+CN66</f>
        <v>757278</v>
      </c>
      <c r="R66" s="36">
        <f>+AVERAGE(O66:Q66)</f>
        <v>746584.6666666666</v>
      </c>
      <c r="S66" s="36">
        <f>+J66-R66</f>
        <v>81171</v>
      </c>
      <c r="T66" s="28">
        <f>+(S66/R66)</f>
        <v>0.10872310084053874</v>
      </c>
      <c r="V66" s="23">
        <v>575294</v>
      </c>
      <c r="W66" s="23">
        <v>555715</v>
      </c>
      <c r="X66" s="23">
        <v>582035</v>
      </c>
      <c r="Y66" s="36">
        <f>+AVERAGE(V66:X66)</f>
        <v>571014.6666666666</v>
      </c>
      <c r="Z66" s="23">
        <v>583864</v>
      </c>
      <c r="AA66" s="23">
        <v>585073</v>
      </c>
      <c r="AB66" s="23">
        <v>587452</v>
      </c>
      <c r="AC66" s="36">
        <f>+AVERAGE(Z66:AB66)</f>
        <v>585463</v>
      </c>
      <c r="AD66" s="23">
        <v>588883</v>
      </c>
      <c r="AE66" s="23">
        <v>590875</v>
      </c>
      <c r="AF66" s="23">
        <v>590252</v>
      </c>
      <c r="AG66" s="36">
        <f>+AVERAGE(AD66:AF66)</f>
        <v>590003.3333333334</v>
      </c>
      <c r="AH66" s="36">
        <v>594225</v>
      </c>
      <c r="AI66" s="36">
        <v>593947</v>
      </c>
      <c r="AJ66" s="23">
        <v>597382</v>
      </c>
      <c r="AK66" s="36">
        <f>+AVERAGE(AH66:AJ66)</f>
        <v>595184.6666666666</v>
      </c>
      <c r="AL66" s="23">
        <v>596168</v>
      </c>
      <c r="AM66" s="23">
        <v>597577</v>
      </c>
      <c r="AN66" s="23">
        <v>599683</v>
      </c>
      <c r="AO66" s="36">
        <f>+AVERAGE(AL66:AN66)</f>
        <v>597809.3333333334</v>
      </c>
      <c r="AP66" s="23">
        <v>602241</v>
      </c>
      <c r="AQ66" s="23">
        <v>606952</v>
      </c>
      <c r="AR66" s="23">
        <v>605470</v>
      </c>
      <c r="AS66" s="36">
        <f>+AVERAGE(AP66:AR66)</f>
        <v>604887.6666666666</v>
      </c>
      <c r="AT66" s="23">
        <v>611374</v>
      </c>
      <c r="AU66" s="23">
        <v>610393</v>
      </c>
      <c r="AV66" s="36">
        <v>633370</v>
      </c>
      <c r="AW66" s="36">
        <f>+AVERAGE(AT66:AV66)</f>
        <v>618379</v>
      </c>
      <c r="AX66" s="36">
        <v>635495</v>
      </c>
      <c r="AY66" s="36">
        <v>634993</v>
      </c>
      <c r="AZ66" s="36">
        <v>633894</v>
      </c>
      <c r="BA66" s="36">
        <f>+AVERAGE(AX66:AZ66)</f>
        <v>634794</v>
      </c>
      <c r="BB66" s="36">
        <v>639916</v>
      </c>
      <c r="BC66" s="36">
        <v>633889</v>
      </c>
      <c r="BD66" s="36">
        <v>626269</v>
      </c>
      <c r="BE66" s="36">
        <f>+AVERAGE(BB66:BD66)</f>
        <v>633358</v>
      </c>
      <c r="BF66" s="36">
        <v>634675</v>
      </c>
      <c r="BG66" s="36">
        <v>633489</v>
      </c>
      <c r="BH66" s="36">
        <v>634537</v>
      </c>
      <c r="BI66" s="36">
        <f>+AVERAGE(BF66:BH66)</f>
        <v>634233.6666666666</v>
      </c>
      <c r="BJ66" s="36">
        <v>636393</v>
      </c>
      <c r="BK66" s="36">
        <v>637591</v>
      </c>
      <c r="BL66" s="36">
        <v>638039</v>
      </c>
      <c r="BM66" s="36">
        <f>+AVERAGE(BJ66:BL66)</f>
        <v>637341</v>
      </c>
      <c r="BN66" s="36">
        <v>660876</v>
      </c>
      <c r="BO66" s="36">
        <v>640867</v>
      </c>
      <c r="BP66" s="36">
        <v>642666</v>
      </c>
      <c r="BQ66" s="36">
        <f>+AVERAGE(BN66:BP66)</f>
        <v>648136.3333333334</v>
      </c>
      <c r="BR66" s="36">
        <v>641140</v>
      </c>
      <c r="BS66" s="36">
        <v>641274</v>
      </c>
      <c r="BT66" s="36">
        <v>646803</v>
      </c>
      <c r="BU66" s="36">
        <f>+AVERAGE(BR66:BT66)</f>
        <v>643072.3333333334</v>
      </c>
      <c r="BV66" s="36">
        <v>645761</v>
      </c>
      <c r="BW66" s="36">
        <v>631621</v>
      </c>
      <c r="BX66" s="36">
        <v>638458</v>
      </c>
      <c r="BY66" s="36">
        <f>+AVERAGE(BV66:BX66)</f>
        <v>638613.3333333334</v>
      </c>
      <c r="BZ66" s="36">
        <v>643499</v>
      </c>
      <c r="CA66" s="36">
        <v>650027</v>
      </c>
      <c r="CB66" s="36">
        <v>650170</v>
      </c>
      <c r="CC66" s="36">
        <f>+AVERAGE(BZ66:CB66)</f>
        <v>647898.6666666666</v>
      </c>
      <c r="CD66" s="36">
        <v>667791</v>
      </c>
      <c r="CE66" s="36">
        <v>676202</v>
      </c>
      <c r="CF66" s="36">
        <v>691728</v>
      </c>
      <c r="CG66" s="36">
        <f>+AVERAGE(CD66:CF66)</f>
        <v>678573.6666666666</v>
      </c>
      <c r="CH66" s="36">
        <v>701080</v>
      </c>
      <c r="CI66" s="36">
        <v>712810</v>
      </c>
      <c r="CJ66" s="36">
        <v>718040</v>
      </c>
      <c r="CK66" s="36">
        <f>+AVERAGE(CH66:CJ66)</f>
        <v>710643.3333333334</v>
      </c>
      <c r="CL66" s="36">
        <v>734921</v>
      </c>
      <c r="CM66" s="36">
        <v>747555</v>
      </c>
      <c r="CN66" s="36">
        <v>757278</v>
      </c>
      <c r="CO66" s="36">
        <f>+AVERAGE(CL66:CN66)</f>
        <v>746584.6666666666</v>
      </c>
      <c r="CP66" s="36">
        <v>765753</v>
      </c>
      <c r="CQ66" s="36">
        <v>776878</v>
      </c>
      <c r="CR66" s="36">
        <v>784594</v>
      </c>
      <c r="CS66" s="36">
        <f>+AVERAGE(CP66:CR66)</f>
        <v>775741.6666666666</v>
      </c>
      <c r="CT66" s="36">
        <v>796358</v>
      </c>
      <c r="CU66" s="36">
        <v>801660</v>
      </c>
      <c r="CV66" s="36">
        <v>807383</v>
      </c>
      <c r="CW66" s="36">
        <f>+AVERAGE(CT66:CV66)</f>
        <v>801800.3333333334</v>
      </c>
      <c r="CX66" s="36">
        <v>809309</v>
      </c>
      <c r="CY66" s="36">
        <v>811277</v>
      </c>
      <c r="CZ66" s="36">
        <v>823060</v>
      </c>
      <c r="DA66" s="36">
        <f>+AVERAGE(CX66:CZ66)</f>
        <v>814548.6666666666</v>
      </c>
      <c r="DB66" s="36">
        <v>823858</v>
      </c>
      <c r="DC66" s="36">
        <v>828478</v>
      </c>
      <c r="DD66" s="36">
        <v>830931</v>
      </c>
      <c r="DE66" s="36">
        <f>+AVERAGE(DB66:DD66)</f>
        <v>827755.6666666666</v>
      </c>
      <c r="DF66" s="38"/>
      <c r="DG66" s="23">
        <f>+AVERAGE(V66:AJ66)</f>
        <v>584765.2</v>
      </c>
      <c r="DH66" s="23">
        <f>+AVERAGE(AL66:AZ66)</f>
        <v>612579.0666666667</v>
      </c>
      <c r="DI66" s="34">
        <f>+AVERAGE(BB66:BP66)</f>
        <v>637609.3111111112</v>
      </c>
      <c r="DJ66" s="36">
        <f>+AVERAGE(BR66:CF66)</f>
        <v>650270.5555555556</v>
      </c>
      <c r="DK66" s="36">
        <f>+AVERAGE(CH66:CV66)</f>
        <v>755818.6444444446</v>
      </c>
      <c r="DL66" s="36">
        <f>+AVERAGE(CX66:CZ66,DB66:DD66)</f>
        <v>821152.1666666666</v>
      </c>
      <c r="DM66" s="38"/>
      <c r="DN66" s="38"/>
      <c r="DO66" s="38"/>
      <c r="DP66" s="38"/>
      <c r="DQ66" s="38"/>
      <c r="DR66" s="38"/>
      <c r="DS66" s="38"/>
      <c r="DT66" s="38"/>
      <c r="DU66" s="38"/>
      <c r="DV66" s="38"/>
      <c r="DW66" s="38"/>
      <c r="DX66" s="38"/>
      <c r="DY66" s="38"/>
      <c r="DZ66" s="38"/>
      <c r="EA66" s="38"/>
      <c r="EB66" s="38"/>
      <c r="EC66" s="38"/>
    </row>
    <row r="67" spans="1:133" s="37" customFormat="1" ht="12.75" outlineLevel="1">
      <c r="A67" s="22"/>
      <c r="C67" s="36"/>
      <c r="D67" s="36"/>
      <c r="E67" s="36"/>
      <c r="F67" s="40"/>
      <c r="G67" s="36"/>
      <c r="H67" s="36"/>
      <c r="I67" s="36"/>
      <c r="J67" s="40"/>
      <c r="K67" s="36"/>
      <c r="L67" s="36"/>
      <c r="M67" s="36"/>
      <c r="N67" s="40"/>
      <c r="O67" s="36"/>
      <c r="P67" s="36"/>
      <c r="Q67" s="36"/>
      <c r="R67" s="40"/>
      <c r="S67" s="40"/>
      <c r="T67" s="39"/>
      <c r="U67" s="19"/>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40"/>
      <c r="BB67" s="40"/>
      <c r="BC67" s="40"/>
      <c r="BD67" s="40"/>
      <c r="BE67" s="40"/>
      <c r="BF67" s="40"/>
      <c r="BG67" s="40"/>
      <c r="BH67" s="40"/>
      <c r="BI67" s="40"/>
      <c r="BJ67" s="40"/>
      <c r="BK67" s="40"/>
      <c r="BL67" s="40"/>
      <c r="BM67" s="40"/>
      <c r="BN67" s="40"/>
      <c r="BO67" s="40"/>
      <c r="BP67" s="40"/>
      <c r="BQ67" s="40"/>
      <c r="BR67" s="40"/>
      <c r="BS67" s="40"/>
      <c r="BT67" s="40"/>
      <c r="BU67" s="40"/>
      <c r="BV67" s="40"/>
      <c r="BW67" s="40"/>
      <c r="BX67" s="40"/>
      <c r="BY67" s="40"/>
      <c r="BZ67" s="40"/>
      <c r="CA67" s="40"/>
      <c r="CB67" s="40"/>
      <c r="CC67" s="40"/>
      <c r="CD67" s="40"/>
      <c r="CE67" s="40"/>
      <c r="CF67" s="40"/>
      <c r="CG67" s="40"/>
      <c r="CH67" s="40"/>
      <c r="CI67" s="40"/>
      <c r="CJ67" s="40"/>
      <c r="CK67" s="40"/>
      <c r="CL67" s="40"/>
      <c r="CM67" s="40"/>
      <c r="CN67" s="40"/>
      <c r="CO67" s="40"/>
      <c r="CP67" s="40"/>
      <c r="CQ67" s="40"/>
      <c r="CR67" s="40"/>
      <c r="CS67" s="40"/>
      <c r="CT67" s="40"/>
      <c r="CU67" s="40"/>
      <c r="CV67" s="40"/>
      <c r="CW67" s="40"/>
      <c r="CX67" s="40"/>
      <c r="CY67" s="40"/>
      <c r="CZ67" s="40"/>
      <c r="DA67" s="40"/>
      <c r="DB67" s="40"/>
      <c r="DC67" s="40"/>
      <c r="DD67" s="40"/>
      <c r="DE67" s="40"/>
      <c r="DF67" s="38"/>
      <c r="DG67" s="36"/>
      <c r="DH67" s="36"/>
      <c r="DI67" s="36"/>
      <c r="DJ67" s="36"/>
      <c r="DK67" s="36"/>
      <c r="DL67" s="36"/>
      <c r="DM67" s="38"/>
      <c r="DN67" s="38"/>
      <c r="DO67" s="38"/>
      <c r="DP67" s="38"/>
      <c r="DQ67" s="38"/>
      <c r="DR67" s="38"/>
      <c r="DS67" s="38"/>
      <c r="DT67" s="38"/>
      <c r="DU67" s="38"/>
      <c r="DV67" s="38"/>
      <c r="DW67" s="38"/>
      <c r="DX67" s="38"/>
      <c r="DY67" s="38"/>
      <c r="DZ67" s="38"/>
      <c r="EA67" s="38"/>
      <c r="EB67" s="38"/>
      <c r="EC67" s="38"/>
    </row>
    <row r="68" spans="1:133" s="37" customFormat="1" ht="12.75" outlineLevel="1">
      <c r="A68" s="22"/>
      <c r="B68" s="42" t="s">
        <v>40</v>
      </c>
      <c r="C68" s="36">
        <f>+CX68</f>
        <v>522885</v>
      </c>
      <c r="D68" s="36">
        <f>+CY68</f>
        <v>527785</v>
      </c>
      <c r="E68" s="36">
        <f>+CZ68</f>
        <v>535808</v>
      </c>
      <c r="F68" s="36">
        <f>+AVERAGE(C68:E68)</f>
        <v>528826</v>
      </c>
      <c r="G68" s="36">
        <f>+DB68</f>
        <v>539983</v>
      </c>
      <c r="H68" s="36">
        <f>+DC68</f>
        <v>545617</v>
      </c>
      <c r="I68" s="36">
        <f>+DD68</f>
        <v>545617</v>
      </c>
      <c r="J68" s="36">
        <f>+AVERAGE(G68:I68)</f>
        <v>543739</v>
      </c>
      <c r="K68" s="36">
        <f>+CH68</f>
        <v>372223</v>
      </c>
      <c r="L68" s="36">
        <f>+CI68</f>
        <v>393508</v>
      </c>
      <c r="M68" s="36">
        <f>+CJ68</f>
        <v>414814</v>
      </c>
      <c r="N68" s="36">
        <f>+AVERAGE(K68:M68)</f>
        <v>393515</v>
      </c>
      <c r="O68" s="36">
        <f>+CL68</f>
        <v>437099</v>
      </c>
      <c r="P68" s="36">
        <f>+CM68</f>
        <v>455749</v>
      </c>
      <c r="Q68" s="36">
        <f>+CN68</f>
        <v>467672</v>
      </c>
      <c r="R68" s="36">
        <f>+AVERAGE(O68:Q68)</f>
        <v>453506.6666666667</v>
      </c>
      <c r="S68" s="36">
        <f>+J68-R68</f>
        <v>90232.33333333331</v>
      </c>
      <c r="T68" s="39">
        <f>+(S68/R68)</f>
        <v>0.1989658365918913</v>
      </c>
      <c r="U68" s="19"/>
      <c r="V68" s="36">
        <v>104905</v>
      </c>
      <c r="W68" s="36">
        <v>109865</v>
      </c>
      <c r="X68" s="36">
        <v>116433</v>
      </c>
      <c r="Y68" s="36">
        <f>+AVERAGE(V68:X68)</f>
        <v>110401</v>
      </c>
      <c r="Z68" s="36">
        <v>122684</v>
      </c>
      <c r="AA68" s="36">
        <v>128050</v>
      </c>
      <c r="AB68" s="36">
        <v>135902</v>
      </c>
      <c r="AC68" s="36">
        <f>+AVERAGE(Z68:AB68)</f>
        <v>128878.66666666667</v>
      </c>
      <c r="AD68" s="36">
        <v>141735</v>
      </c>
      <c r="AE68" s="36">
        <v>147737</v>
      </c>
      <c r="AF68" s="36">
        <v>149796</v>
      </c>
      <c r="AG68" s="36">
        <f>+AVERAGE(AD68:AF68)</f>
        <v>146422.66666666666</v>
      </c>
      <c r="AH68" s="36">
        <v>143254</v>
      </c>
      <c r="AI68" s="36">
        <v>145095</v>
      </c>
      <c r="AJ68" s="36">
        <v>148438</v>
      </c>
      <c r="AK68" s="36">
        <f>+AVERAGE(AH68:AJ68)</f>
        <v>145595.66666666666</v>
      </c>
      <c r="AL68" s="36">
        <v>149923</v>
      </c>
      <c r="AM68" s="36">
        <v>151508</v>
      </c>
      <c r="AN68" s="36">
        <v>154469</v>
      </c>
      <c r="AO68" s="36">
        <f>+AVERAGE(AL68:AN68)</f>
        <v>151966.66666666666</v>
      </c>
      <c r="AP68" s="36">
        <v>157023</v>
      </c>
      <c r="AQ68" s="36">
        <v>159261</v>
      </c>
      <c r="AR68" s="36">
        <v>159054</v>
      </c>
      <c r="AS68" s="36">
        <f>+AVERAGE(AP68:AR68)</f>
        <v>158446</v>
      </c>
      <c r="AT68" s="36">
        <v>162555</v>
      </c>
      <c r="AU68" s="36">
        <v>160385</v>
      </c>
      <c r="AV68" s="36">
        <v>162041</v>
      </c>
      <c r="AW68" s="36">
        <f>+AVERAGE(AT68:AV68)</f>
        <v>161660.33333333334</v>
      </c>
      <c r="AX68" s="36">
        <v>162707</v>
      </c>
      <c r="AY68" s="36">
        <v>163448</v>
      </c>
      <c r="AZ68" s="36">
        <v>164227</v>
      </c>
      <c r="BA68" s="36">
        <f>+AVERAGE(AX68:AZ68)</f>
        <v>163460.66666666666</v>
      </c>
      <c r="BB68" s="36">
        <v>192050</v>
      </c>
      <c r="BC68" s="36">
        <v>192607</v>
      </c>
      <c r="BD68" s="36">
        <v>193909</v>
      </c>
      <c r="BE68" s="36">
        <f>+AVERAGE(BB68:BD68)</f>
        <v>192855.33333333334</v>
      </c>
      <c r="BF68" s="36">
        <v>195766</v>
      </c>
      <c r="BG68" s="36">
        <v>195266</v>
      </c>
      <c r="BH68" s="36">
        <v>213578</v>
      </c>
      <c r="BI68" s="36">
        <f>+AVERAGE(BF68:BH68)</f>
        <v>201536.66666666666</v>
      </c>
      <c r="BJ68" s="36">
        <v>206778</v>
      </c>
      <c r="BK68" s="36">
        <v>209572</v>
      </c>
      <c r="BL68" s="36">
        <v>211353</v>
      </c>
      <c r="BM68" s="36">
        <f>+AVERAGE(BJ68:BL68)</f>
        <v>209234.33333333334</v>
      </c>
      <c r="BN68" s="36">
        <v>213090</v>
      </c>
      <c r="BO68" s="36">
        <v>214813</v>
      </c>
      <c r="BP68" s="36">
        <v>217168</v>
      </c>
      <c r="BQ68" s="36">
        <f>+AVERAGE(BN68:BP68)</f>
        <v>215023.66666666666</v>
      </c>
      <c r="BR68" s="36">
        <v>223138</v>
      </c>
      <c r="BS68" s="36">
        <v>229650</v>
      </c>
      <c r="BT68" s="36">
        <v>234705</v>
      </c>
      <c r="BU68" s="36">
        <f>+AVERAGE(BR68:BT68)</f>
        <v>229164.33333333334</v>
      </c>
      <c r="BV68" s="36">
        <v>239915</v>
      </c>
      <c r="BW68" s="36">
        <v>246485</v>
      </c>
      <c r="BX68" s="36">
        <v>254257</v>
      </c>
      <c r="BY68" s="36">
        <f>+AVERAGE(BV68:BX68)</f>
        <v>246885.66666666666</v>
      </c>
      <c r="BZ68" s="36">
        <v>263957</v>
      </c>
      <c r="CA68" s="36">
        <v>279638</v>
      </c>
      <c r="CB68" s="36">
        <v>285981</v>
      </c>
      <c r="CC68" s="36">
        <f>+AVERAGE(BZ68:CB68)</f>
        <v>276525.3333333333</v>
      </c>
      <c r="CD68" s="36">
        <v>313170</v>
      </c>
      <c r="CE68" s="36">
        <v>334347</v>
      </c>
      <c r="CF68" s="36">
        <v>349347</v>
      </c>
      <c r="CG68" s="36">
        <f>+AVERAGE(CD68:CF68)</f>
        <v>332288</v>
      </c>
      <c r="CH68" s="36">
        <v>372223</v>
      </c>
      <c r="CI68" s="36">
        <v>393508</v>
      </c>
      <c r="CJ68" s="36">
        <v>414814</v>
      </c>
      <c r="CK68" s="36">
        <f>+AVERAGE(CH68:CJ68)</f>
        <v>393515</v>
      </c>
      <c r="CL68" s="36">
        <v>437099</v>
      </c>
      <c r="CM68" s="36">
        <v>455749</v>
      </c>
      <c r="CN68" s="36">
        <v>467672</v>
      </c>
      <c r="CO68" s="36">
        <f>+AVERAGE(CL68:CN68)</f>
        <v>453506.6666666667</v>
      </c>
      <c r="CP68" s="36">
        <v>479964</v>
      </c>
      <c r="CQ68" s="36">
        <v>492471</v>
      </c>
      <c r="CR68" s="36">
        <v>507530</v>
      </c>
      <c r="CS68" s="36">
        <f>+AVERAGE(CP68:CR68)</f>
        <v>493321.6666666667</v>
      </c>
      <c r="CT68" s="36">
        <v>505762</v>
      </c>
      <c r="CU68" s="36">
        <v>513881</v>
      </c>
      <c r="CV68" s="36">
        <v>519062</v>
      </c>
      <c r="CW68" s="36">
        <f>+AVERAGE(CT68:CV68)</f>
        <v>512901.6666666667</v>
      </c>
      <c r="CX68" s="36">
        <v>522885</v>
      </c>
      <c r="CY68" s="36">
        <v>527785</v>
      </c>
      <c r="CZ68" s="36">
        <v>535808</v>
      </c>
      <c r="DA68" s="36">
        <f>+AVERAGE(CX68:CZ68)</f>
        <v>528826</v>
      </c>
      <c r="DB68" s="36">
        <v>539983</v>
      </c>
      <c r="DC68" s="36">
        <v>545617</v>
      </c>
      <c r="DD68" s="36">
        <v>545617</v>
      </c>
      <c r="DE68" s="36">
        <f>+AVERAGE(DB68:DD68)</f>
        <v>543739</v>
      </c>
      <c r="DF68" s="38"/>
      <c r="DG68" s="36">
        <f>+AVERAGE(V68:AJ68)</f>
        <v>131973.0888888889</v>
      </c>
      <c r="DH68" s="36">
        <f>+AVERAGE(AL68:AZ68)</f>
        <v>158578.26666666666</v>
      </c>
      <c r="DI68" s="36">
        <f>+AVERAGE(BB68:BP68)</f>
        <v>203971.75555555557</v>
      </c>
      <c r="DJ68" s="36">
        <f>+AVERAGE(BR68:CF68)</f>
        <v>267144.35555555555</v>
      </c>
      <c r="DK68" s="36">
        <f>+AVERAGE(CH68:CV68)</f>
        <v>460005.2222222222</v>
      </c>
      <c r="DL68" s="36">
        <f>+AVERAGE(CX68:CZ68,DB68:DD68)</f>
        <v>536282.5</v>
      </c>
      <c r="DM68" s="38"/>
      <c r="DN68" s="38"/>
      <c r="DO68" s="38"/>
      <c r="DP68" s="38"/>
      <c r="DQ68" s="38"/>
      <c r="DR68" s="38"/>
      <c r="DS68" s="38"/>
      <c r="DT68" s="38"/>
      <c r="DU68" s="38"/>
      <c r="DV68" s="38"/>
      <c r="DW68" s="38"/>
      <c r="DX68" s="38"/>
      <c r="DY68" s="38"/>
      <c r="DZ68" s="38"/>
      <c r="EA68" s="38"/>
      <c r="EB68" s="38"/>
      <c r="EC68" s="38"/>
    </row>
    <row r="69" spans="1:133" s="37" customFormat="1" ht="12.75" outlineLevel="1">
      <c r="A69" s="22"/>
      <c r="B69" s="15"/>
      <c r="C69" s="36"/>
      <c r="D69" s="36"/>
      <c r="E69" s="36"/>
      <c r="F69" s="40"/>
      <c r="G69" s="36"/>
      <c r="H69" s="36"/>
      <c r="I69" s="36"/>
      <c r="J69" s="40"/>
      <c r="K69" s="36"/>
      <c r="L69" s="36"/>
      <c r="M69" s="36"/>
      <c r="N69" s="40"/>
      <c r="O69" s="36"/>
      <c r="P69" s="36"/>
      <c r="Q69" s="36"/>
      <c r="R69" s="40"/>
      <c r="S69" s="40"/>
      <c r="T69" s="39"/>
      <c r="U69" s="19"/>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40"/>
      <c r="BB69" s="40"/>
      <c r="BC69" s="40"/>
      <c r="BD69" s="40"/>
      <c r="BE69" s="40"/>
      <c r="BF69" s="40"/>
      <c r="BG69" s="40"/>
      <c r="BH69" s="40"/>
      <c r="BI69" s="40"/>
      <c r="BJ69" s="40"/>
      <c r="BK69" s="40"/>
      <c r="BL69" s="40"/>
      <c r="BM69" s="40"/>
      <c r="BN69" s="40"/>
      <c r="BO69" s="40"/>
      <c r="BP69" s="40"/>
      <c r="BQ69" s="40"/>
      <c r="BR69" s="40"/>
      <c r="BS69" s="40"/>
      <c r="BT69" s="40"/>
      <c r="BU69" s="40"/>
      <c r="BV69" s="40"/>
      <c r="BW69" s="40"/>
      <c r="BX69" s="40"/>
      <c r="BY69" s="40"/>
      <c r="BZ69" s="40"/>
      <c r="CA69" s="40"/>
      <c r="CB69" s="40"/>
      <c r="CC69" s="40"/>
      <c r="CD69" s="40"/>
      <c r="CE69" s="40"/>
      <c r="CF69" s="40"/>
      <c r="CG69" s="40"/>
      <c r="CH69" s="40"/>
      <c r="CI69" s="40"/>
      <c r="CJ69" s="40"/>
      <c r="CK69" s="40"/>
      <c r="CL69" s="40"/>
      <c r="CM69" s="40"/>
      <c r="CN69" s="40"/>
      <c r="CO69" s="40"/>
      <c r="CP69" s="40"/>
      <c r="CQ69" s="40"/>
      <c r="CR69" s="40"/>
      <c r="CS69" s="40"/>
      <c r="CT69" s="40"/>
      <c r="CU69" s="40"/>
      <c r="CV69" s="40"/>
      <c r="CW69" s="40"/>
      <c r="CX69" s="40"/>
      <c r="CY69" s="40"/>
      <c r="CZ69" s="40"/>
      <c r="DA69" s="40"/>
      <c r="DB69" s="40"/>
      <c r="DC69" s="40"/>
      <c r="DD69" s="40"/>
      <c r="DE69" s="40"/>
      <c r="DF69" s="38"/>
      <c r="DG69" s="36"/>
      <c r="DH69" s="36"/>
      <c r="DI69" s="36"/>
      <c r="DJ69" s="36"/>
      <c r="DK69" s="36"/>
      <c r="DL69" s="36"/>
      <c r="DM69" s="38"/>
      <c r="DN69" s="38"/>
      <c r="DO69" s="38"/>
      <c r="DP69" s="38"/>
      <c r="DQ69" s="38"/>
      <c r="DR69" s="38"/>
      <c r="DS69" s="38"/>
      <c r="DT69" s="38"/>
      <c r="DU69" s="38"/>
      <c r="DV69" s="38"/>
      <c r="DW69" s="38"/>
      <c r="DX69" s="38"/>
      <c r="DY69" s="38"/>
      <c r="DZ69" s="38"/>
      <c r="EA69" s="38"/>
      <c r="EB69" s="38"/>
      <c r="EC69" s="38"/>
    </row>
    <row r="70" spans="1:133" s="37" customFormat="1" ht="12.75" outlineLevel="1">
      <c r="A70" s="22"/>
      <c r="B70" s="42" t="s">
        <v>34</v>
      </c>
      <c r="C70" s="36">
        <f>+CX70</f>
        <v>86123</v>
      </c>
      <c r="D70" s="36">
        <f>+CY70</f>
        <v>87529</v>
      </c>
      <c r="E70" s="36">
        <f>+CZ70</f>
        <v>90795</v>
      </c>
      <c r="F70" s="36">
        <f>+AVERAGE(C70:E70)</f>
        <v>88149</v>
      </c>
      <c r="G70" s="36">
        <f>+DB70</f>
        <v>93224</v>
      </c>
      <c r="H70" s="36">
        <f>+DC70</f>
        <v>96322</v>
      </c>
      <c r="I70" s="36">
        <f>+DD70</f>
        <v>96322</v>
      </c>
      <c r="J70" s="36">
        <f>+AVERAGE(G70:I70)</f>
        <v>95289.33333333333</v>
      </c>
      <c r="K70" s="36">
        <f>+CH70</f>
        <v>29838</v>
      </c>
      <c r="L70" s="36">
        <f>+CI70</f>
        <v>30465</v>
      </c>
      <c r="M70" s="36">
        <f>+CJ70</f>
        <v>35367</v>
      </c>
      <c r="N70" s="36">
        <f>+AVERAGE(K70:M70)</f>
        <v>31890</v>
      </c>
      <c r="O70" s="36">
        <f>+CL70</f>
        <v>43300</v>
      </c>
      <c r="P70" s="36">
        <f>+CM70</f>
        <v>53507</v>
      </c>
      <c r="Q70" s="36">
        <f>+CN70</f>
        <v>59365</v>
      </c>
      <c r="R70" s="36">
        <f>+AVERAGE(O70:Q70)</f>
        <v>52057.333333333336</v>
      </c>
      <c r="S70" s="36">
        <f>+J70-R70</f>
        <v>43231.99999999999</v>
      </c>
      <c r="T70" s="39">
        <f>+(S70/R70)</f>
        <v>0.8304689701098786</v>
      </c>
      <c r="U70" s="19"/>
      <c r="V70" s="40" t="s">
        <v>39</v>
      </c>
      <c r="W70" s="40" t="s">
        <v>39</v>
      </c>
      <c r="X70" s="40" t="s">
        <v>39</v>
      </c>
      <c r="Y70" s="40" t="s">
        <v>39</v>
      </c>
      <c r="Z70" s="40" t="s">
        <v>39</v>
      </c>
      <c r="AA70" s="40" t="s">
        <v>39</v>
      </c>
      <c r="AB70" s="40" t="s">
        <v>39</v>
      </c>
      <c r="AC70" s="40" t="s">
        <v>39</v>
      </c>
      <c r="AD70" s="40" t="s">
        <v>39</v>
      </c>
      <c r="AE70" s="40" t="s">
        <v>39</v>
      </c>
      <c r="AF70" s="40" t="s">
        <v>39</v>
      </c>
      <c r="AG70" s="40" t="s">
        <v>39</v>
      </c>
      <c r="AH70" s="40" t="s">
        <v>39</v>
      </c>
      <c r="AI70" s="40" t="s">
        <v>39</v>
      </c>
      <c r="AJ70" s="40" t="s">
        <v>39</v>
      </c>
      <c r="AK70" s="40" t="s">
        <v>39</v>
      </c>
      <c r="AL70" s="40" t="s">
        <v>39</v>
      </c>
      <c r="AM70" s="40" t="s">
        <v>39</v>
      </c>
      <c r="AN70" s="40" t="s">
        <v>39</v>
      </c>
      <c r="AO70" s="40" t="s">
        <v>39</v>
      </c>
      <c r="AP70" s="40" t="s">
        <v>39</v>
      </c>
      <c r="AQ70" s="40" t="s">
        <v>39</v>
      </c>
      <c r="AR70" s="40" t="s">
        <v>39</v>
      </c>
      <c r="AS70" s="40" t="s">
        <v>39</v>
      </c>
      <c r="AT70" s="40" t="s">
        <v>39</v>
      </c>
      <c r="AU70" s="40" t="s">
        <v>39</v>
      </c>
      <c r="AV70" s="36">
        <v>18448</v>
      </c>
      <c r="AW70" s="40">
        <f>+AVERAGE(AT70:AV70)</f>
        <v>18448</v>
      </c>
      <c r="AX70" s="36">
        <v>18080</v>
      </c>
      <c r="AY70" s="36">
        <v>17880</v>
      </c>
      <c r="AZ70" s="36">
        <v>17948</v>
      </c>
      <c r="BA70" s="40">
        <f>+AVERAGE(AX70:AZ70)</f>
        <v>17969.333333333332</v>
      </c>
      <c r="BB70" s="36">
        <v>17523</v>
      </c>
      <c r="BC70" s="36">
        <v>17900</v>
      </c>
      <c r="BD70" s="36">
        <v>18432</v>
      </c>
      <c r="BE70" s="40">
        <f>+AVERAGE(BB70:BD70)</f>
        <v>17951.666666666668</v>
      </c>
      <c r="BF70" s="36">
        <v>18431</v>
      </c>
      <c r="BG70" s="36">
        <v>18066</v>
      </c>
      <c r="BH70" s="36">
        <v>18133</v>
      </c>
      <c r="BI70" s="40">
        <f>+AVERAGE(BF70:BH70)</f>
        <v>18210</v>
      </c>
      <c r="BJ70" s="36">
        <v>18136</v>
      </c>
      <c r="BK70" s="36">
        <v>18101</v>
      </c>
      <c r="BL70" s="36">
        <v>18089</v>
      </c>
      <c r="BM70" s="40">
        <f>+AVERAGE(BJ70:BL70)</f>
        <v>18108.666666666668</v>
      </c>
      <c r="BN70" s="36">
        <v>18037</v>
      </c>
      <c r="BO70" s="36">
        <v>17774</v>
      </c>
      <c r="BP70" s="36">
        <v>17784</v>
      </c>
      <c r="BQ70" s="40">
        <f>+AVERAGE(BN70:BP70)</f>
        <v>17865</v>
      </c>
      <c r="BR70" s="36">
        <v>17624</v>
      </c>
      <c r="BS70" s="36">
        <v>17433</v>
      </c>
      <c r="BT70" s="36">
        <v>17875</v>
      </c>
      <c r="BU70" s="40">
        <f>+AVERAGE(BR70:BT70)</f>
        <v>17644</v>
      </c>
      <c r="BV70" s="36">
        <v>17843</v>
      </c>
      <c r="BW70" s="36">
        <v>18002</v>
      </c>
      <c r="BX70" s="36">
        <v>18180</v>
      </c>
      <c r="BY70" s="40">
        <f>+AVERAGE(BV70:BX70)</f>
        <v>18008.333333333332</v>
      </c>
      <c r="BZ70" s="36">
        <v>18430</v>
      </c>
      <c r="CA70" s="36">
        <v>19259</v>
      </c>
      <c r="CB70" s="36">
        <v>19827</v>
      </c>
      <c r="CC70" s="40">
        <f>+AVERAGE(BZ70:CB70)</f>
        <v>19172</v>
      </c>
      <c r="CD70" s="36">
        <v>20419</v>
      </c>
      <c r="CE70" s="36">
        <v>20555</v>
      </c>
      <c r="CF70" s="36">
        <v>26455</v>
      </c>
      <c r="CG70" s="40">
        <f>+AVERAGE(CD70:CF70)</f>
        <v>22476.333333333332</v>
      </c>
      <c r="CH70" s="36">
        <v>29838</v>
      </c>
      <c r="CI70" s="36">
        <v>30465</v>
      </c>
      <c r="CJ70" s="36">
        <v>35367</v>
      </c>
      <c r="CK70" s="40">
        <f>+AVERAGE(CH70:CJ70)</f>
        <v>31890</v>
      </c>
      <c r="CL70" s="36">
        <v>43300</v>
      </c>
      <c r="CM70" s="36">
        <v>53507</v>
      </c>
      <c r="CN70" s="36">
        <v>59365</v>
      </c>
      <c r="CO70" s="40">
        <f>+AVERAGE(CL70:CN70)</f>
        <v>52057.333333333336</v>
      </c>
      <c r="CP70" s="36">
        <v>64054</v>
      </c>
      <c r="CQ70" s="36">
        <v>67938</v>
      </c>
      <c r="CR70" s="36">
        <v>70966</v>
      </c>
      <c r="CS70" s="40">
        <f>+AVERAGE(CP70:CR70)</f>
        <v>67652.66666666667</v>
      </c>
      <c r="CT70" s="36">
        <v>78428</v>
      </c>
      <c r="CU70" s="36">
        <v>82433</v>
      </c>
      <c r="CV70" s="36">
        <v>85590</v>
      </c>
      <c r="CW70" s="40">
        <f>+AVERAGE(CT70:CV70)</f>
        <v>82150.33333333333</v>
      </c>
      <c r="CX70" s="36">
        <v>86123</v>
      </c>
      <c r="CY70" s="36">
        <v>87529</v>
      </c>
      <c r="CZ70" s="36">
        <v>90795</v>
      </c>
      <c r="DA70" s="36">
        <f>+AVERAGE(CX70:CZ70)</f>
        <v>88149</v>
      </c>
      <c r="DB70" s="36">
        <v>93224</v>
      </c>
      <c r="DC70" s="36">
        <v>96322</v>
      </c>
      <c r="DD70" s="36">
        <v>96322</v>
      </c>
      <c r="DE70" s="36">
        <f>+AVERAGE(DB70:DD70)</f>
        <v>95289.33333333333</v>
      </c>
      <c r="DF70" s="38"/>
      <c r="DG70" s="36" t="s">
        <v>39</v>
      </c>
      <c r="DH70" s="36">
        <f>+AVERAGE(AL70:AZ70)</f>
        <v>18160.8</v>
      </c>
      <c r="DI70" s="36">
        <f>+AVERAGE(BB70:BP70)</f>
        <v>18045.08888888889</v>
      </c>
      <c r="DJ70" s="36">
        <f>+AVERAGE(BR70:CF70)</f>
        <v>19115.08888888889</v>
      </c>
      <c r="DK70" s="36">
        <f>+AVERAGE(CH70:CV70)</f>
        <v>56856.73333333332</v>
      </c>
      <c r="DL70" s="36">
        <f>+AVERAGE(CX70:CZ70,DB70:DD70)</f>
        <v>91719.16666666667</v>
      </c>
      <c r="DM70" s="38"/>
      <c r="DN70" s="38"/>
      <c r="DO70" s="38"/>
      <c r="DP70" s="38"/>
      <c r="DQ70" s="38"/>
      <c r="DR70" s="38"/>
      <c r="DS70" s="38"/>
      <c r="DT70" s="38"/>
      <c r="DU70" s="38"/>
      <c r="DV70" s="38"/>
      <c r="DW70" s="38"/>
      <c r="DX70" s="38"/>
      <c r="DY70" s="38"/>
      <c r="DZ70" s="38"/>
      <c r="EA70" s="38"/>
      <c r="EB70" s="38"/>
      <c r="EC70" s="38"/>
    </row>
    <row r="71" spans="1:133" s="37" customFormat="1" ht="12.75" outlineLevel="1">
      <c r="A71" s="22"/>
      <c r="B71" s="15"/>
      <c r="C71" s="36"/>
      <c r="D71" s="36"/>
      <c r="E71" s="36"/>
      <c r="F71" s="40"/>
      <c r="G71" s="36"/>
      <c r="H71" s="36"/>
      <c r="I71" s="36"/>
      <c r="J71" s="40"/>
      <c r="K71" s="36"/>
      <c r="L71" s="36"/>
      <c r="M71" s="36"/>
      <c r="N71" s="40"/>
      <c r="O71" s="36"/>
      <c r="P71" s="36"/>
      <c r="Q71" s="36"/>
      <c r="R71" s="40"/>
      <c r="S71" s="40"/>
      <c r="T71" s="39"/>
      <c r="U71" s="19"/>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40"/>
      <c r="BB71" s="40"/>
      <c r="BC71" s="40"/>
      <c r="BD71" s="40"/>
      <c r="BE71" s="40"/>
      <c r="BF71" s="40"/>
      <c r="BG71" s="40"/>
      <c r="BH71" s="40"/>
      <c r="BI71" s="40"/>
      <c r="BJ71" s="40"/>
      <c r="BK71" s="40"/>
      <c r="BL71" s="40"/>
      <c r="BM71" s="40"/>
      <c r="BN71" s="40"/>
      <c r="BO71" s="40"/>
      <c r="BP71" s="40"/>
      <c r="BQ71" s="40"/>
      <c r="BR71" s="40"/>
      <c r="BS71" s="40"/>
      <c r="BT71" s="40"/>
      <c r="BU71" s="40"/>
      <c r="BV71" s="40"/>
      <c r="BW71" s="40"/>
      <c r="BX71" s="40"/>
      <c r="BY71" s="40"/>
      <c r="BZ71" s="40"/>
      <c r="CA71" s="40"/>
      <c r="CB71" s="40"/>
      <c r="CC71" s="40"/>
      <c r="CD71" s="40"/>
      <c r="CE71" s="40"/>
      <c r="CF71" s="40"/>
      <c r="CG71" s="40"/>
      <c r="CH71" s="40"/>
      <c r="CI71" s="40"/>
      <c r="CJ71" s="40"/>
      <c r="CK71" s="40"/>
      <c r="CL71" s="40"/>
      <c r="CM71" s="40"/>
      <c r="CN71" s="40"/>
      <c r="CO71" s="40"/>
      <c r="CP71" s="40"/>
      <c r="CQ71" s="40"/>
      <c r="CR71" s="40"/>
      <c r="CS71" s="40"/>
      <c r="CT71" s="40"/>
      <c r="CU71" s="40"/>
      <c r="CV71" s="40"/>
      <c r="CW71" s="40"/>
      <c r="CX71" s="40"/>
      <c r="CY71" s="40"/>
      <c r="CZ71" s="40"/>
      <c r="DA71" s="40"/>
      <c r="DB71" s="40"/>
      <c r="DC71" s="40"/>
      <c r="DD71" s="40"/>
      <c r="DE71" s="40"/>
      <c r="DF71" s="38"/>
      <c r="DG71" s="36"/>
      <c r="DH71" s="36"/>
      <c r="DI71" s="36"/>
      <c r="DJ71" s="36"/>
      <c r="DK71" s="36"/>
      <c r="DL71" s="36"/>
      <c r="DM71" s="38"/>
      <c r="DN71" s="38"/>
      <c r="DO71" s="38"/>
      <c r="DP71" s="38"/>
      <c r="DQ71" s="38"/>
      <c r="DR71" s="38"/>
      <c r="DS71" s="38"/>
      <c r="DT71" s="38"/>
      <c r="DU71" s="38"/>
      <c r="DV71" s="38"/>
      <c r="DW71" s="38"/>
      <c r="DX71" s="38"/>
      <c r="DY71" s="38"/>
      <c r="DZ71" s="38"/>
      <c r="EA71" s="38"/>
      <c r="EB71" s="38"/>
      <c r="EC71" s="38"/>
    </row>
    <row r="72" spans="1:133" s="37" customFormat="1" ht="12.75" outlineLevel="1">
      <c r="A72" s="22"/>
      <c r="B72" s="42" t="s">
        <v>47</v>
      </c>
      <c r="C72" s="36">
        <f>+CX72</f>
        <v>587369</v>
      </c>
      <c r="D72" s="36">
        <f>+CY72</f>
        <v>586496</v>
      </c>
      <c r="E72" s="36">
        <f>+CZ72</f>
        <v>598905</v>
      </c>
      <c r="F72" s="36">
        <f>+AVERAGE(C72:E72)</f>
        <v>590923.3333333334</v>
      </c>
      <c r="G72" s="36">
        <f>+DB72</f>
        <v>608100</v>
      </c>
      <c r="H72" s="36">
        <f>+DC72</f>
        <v>616444</v>
      </c>
      <c r="I72" s="36">
        <f>+DD72</f>
        <v>618155</v>
      </c>
      <c r="J72" s="36">
        <f>+AVERAGE(G72:I72)</f>
        <v>614233</v>
      </c>
      <c r="K72" s="36">
        <f>+CH72</f>
        <v>391957</v>
      </c>
      <c r="L72" s="36">
        <f>+CI72</f>
        <v>393386</v>
      </c>
      <c r="M72" s="36">
        <f>+CJ72</f>
        <v>393729</v>
      </c>
      <c r="N72" s="36">
        <f>+AVERAGE(K72:M72)</f>
        <v>393024</v>
      </c>
      <c r="O72" s="36">
        <f>+CL72</f>
        <v>442121</v>
      </c>
      <c r="P72" s="36">
        <f>+CM72</f>
        <v>448330</v>
      </c>
      <c r="Q72" s="36">
        <f>+CN72</f>
        <v>453649</v>
      </c>
      <c r="R72" s="36">
        <f>+AVERAGE(O72:Q72)</f>
        <v>448033.3333333333</v>
      </c>
      <c r="S72" s="36">
        <f>+J72-R72</f>
        <v>166199.6666666667</v>
      </c>
      <c r="T72" s="39">
        <f>+(S72/R72)</f>
        <v>0.3709537980805</v>
      </c>
      <c r="U72" s="19"/>
      <c r="V72" s="36">
        <v>287449</v>
      </c>
      <c r="W72" s="36">
        <v>283572</v>
      </c>
      <c r="X72" s="36">
        <v>289568</v>
      </c>
      <c r="Y72" s="36">
        <f>+AVERAGE(V72:X72)</f>
        <v>286863</v>
      </c>
      <c r="Z72" s="36">
        <v>293507</v>
      </c>
      <c r="AA72" s="36">
        <v>292540</v>
      </c>
      <c r="AB72" s="36">
        <v>293408</v>
      </c>
      <c r="AC72" s="36">
        <f>+AVERAGE(Z72:AB72)</f>
        <v>293151.6666666667</v>
      </c>
      <c r="AD72" s="36">
        <v>295804</v>
      </c>
      <c r="AE72" s="36">
        <v>296330</v>
      </c>
      <c r="AF72" s="36">
        <v>296997</v>
      </c>
      <c r="AG72" s="36">
        <f>+AVERAGE(AD72:AF72)</f>
        <v>296377</v>
      </c>
      <c r="AH72" s="36">
        <v>300197</v>
      </c>
      <c r="AI72" s="36">
        <v>299536</v>
      </c>
      <c r="AJ72" s="36">
        <v>302358</v>
      </c>
      <c r="AK72" s="36">
        <f>+AVERAGE(AH72:AJ72)</f>
        <v>300697</v>
      </c>
      <c r="AL72" s="36">
        <v>321099</v>
      </c>
      <c r="AM72" s="36">
        <v>322454</v>
      </c>
      <c r="AN72" s="36">
        <v>320176</v>
      </c>
      <c r="AO72" s="36">
        <f>+AVERAGE(AL72:AN72)</f>
        <v>321243</v>
      </c>
      <c r="AP72" s="36">
        <v>321749</v>
      </c>
      <c r="AQ72" s="36">
        <v>323585</v>
      </c>
      <c r="AR72" s="36">
        <v>324280</v>
      </c>
      <c r="AS72" s="36">
        <f>+AVERAGE(AP72:AR72)</f>
        <v>323204.6666666667</v>
      </c>
      <c r="AT72" s="36">
        <v>324866</v>
      </c>
      <c r="AU72" s="36">
        <v>323521</v>
      </c>
      <c r="AV72" s="36">
        <v>326783</v>
      </c>
      <c r="AW72" s="36">
        <f>+AVERAGE(AT72:AV72)</f>
        <v>325056.6666666667</v>
      </c>
      <c r="AX72" s="36">
        <v>327550</v>
      </c>
      <c r="AY72" s="36">
        <v>331201</v>
      </c>
      <c r="AZ72" s="36">
        <v>351844</v>
      </c>
      <c r="BA72" s="36">
        <f>+AVERAGE(AX72:AZ72)</f>
        <v>336865</v>
      </c>
      <c r="BB72" s="36">
        <v>353190</v>
      </c>
      <c r="BC72" s="36">
        <v>352630</v>
      </c>
      <c r="BD72" s="36">
        <v>351208</v>
      </c>
      <c r="BE72" s="36">
        <f>+AVERAGE(BB72:BD72)</f>
        <v>352342.6666666667</v>
      </c>
      <c r="BF72" s="36">
        <v>359604</v>
      </c>
      <c r="BG72" s="36">
        <v>364142</v>
      </c>
      <c r="BH72" s="36">
        <v>351358</v>
      </c>
      <c r="BI72" s="36">
        <f>+AVERAGE(BF72:BH72)</f>
        <v>358368</v>
      </c>
      <c r="BJ72" s="36">
        <v>352729</v>
      </c>
      <c r="BK72" s="36">
        <v>353727</v>
      </c>
      <c r="BL72" s="36">
        <v>354642</v>
      </c>
      <c r="BM72" s="36">
        <f>+AVERAGE(BJ72:BL72)</f>
        <v>353699.3333333333</v>
      </c>
      <c r="BN72" s="36">
        <v>360001</v>
      </c>
      <c r="BO72" s="36">
        <v>363452</v>
      </c>
      <c r="BP72" s="36">
        <v>367546</v>
      </c>
      <c r="BQ72" s="36">
        <f>+AVERAGE(BN72:BP72)</f>
        <v>363666.3333333333</v>
      </c>
      <c r="BR72" s="36">
        <v>371029</v>
      </c>
      <c r="BS72" s="36">
        <v>368408</v>
      </c>
      <c r="BT72" s="36">
        <v>367724</v>
      </c>
      <c r="BU72" s="36">
        <f>+AVERAGE(BR72:BT72)</f>
        <v>369053.6666666667</v>
      </c>
      <c r="BV72" s="36">
        <v>368016</v>
      </c>
      <c r="BW72" s="36">
        <v>363969</v>
      </c>
      <c r="BX72" s="36">
        <v>364333</v>
      </c>
      <c r="BY72" s="36">
        <f>+AVERAGE(BV72:BX72)</f>
        <v>365439.3333333333</v>
      </c>
      <c r="BZ72" s="36">
        <v>375582</v>
      </c>
      <c r="CA72" s="36">
        <v>377585</v>
      </c>
      <c r="CB72" s="36">
        <v>375852</v>
      </c>
      <c r="CC72" s="36">
        <f>+AVERAGE(BZ72:CB72)</f>
        <v>376339.6666666667</v>
      </c>
      <c r="CD72" s="36">
        <v>380642</v>
      </c>
      <c r="CE72" s="36">
        <v>383448</v>
      </c>
      <c r="CF72" s="36">
        <v>389890</v>
      </c>
      <c r="CG72" s="36">
        <f>+AVERAGE(CD72:CF72)</f>
        <v>384660</v>
      </c>
      <c r="CH72" s="36">
        <v>391957</v>
      </c>
      <c r="CI72" s="36">
        <v>393386</v>
      </c>
      <c r="CJ72" s="36">
        <v>393729</v>
      </c>
      <c r="CK72" s="36">
        <f>+AVERAGE(CH72:CJ72)</f>
        <v>393024</v>
      </c>
      <c r="CL72" s="36">
        <v>442121</v>
      </c>
      <c r="CM72" s="36">
        <v>448330</v>
      </c>
      <c r="CN72" s="36">
        <v>453649</v>
      </c>
      <c r="CO72" s="36">
        <f>+AVERAGE(CL72:CN72)</f>
        <v>448033.3333333333</v>
      </c>
      <c r="CP72" s="36">
        <v>496591</v>
      </c>
      <c r="CQ72" s="36">
        <v>496591</v>
      </c>
      <c r="CR72" s="36">
        <v>501696</v>
      </c>
      <c r="CS72" s="36">
        <v>512218</v>
      </c>
      <c r="CT72" s="36">
        <v>512609</v>
      </c>
      <c r="CU72" s="36">
        <v>532935</v>
      </c>
      <c r="CV72" s="36">
        <v>582495</v>
      </c>
      <c r="CW72" s="36">
        <f>+AVERAGE(CT72:CV72)</f>
        <v>542679.6666666666</v>
      </c>
      <c r="CX72" s="36">
        <v>587369</v>
      </c>
      <c r="CY72" s="36">
        <v>586496</v>
      </c>
      <c r="CZ72" s="36">
        <v>598905</v>
      </c>
      <c r="DA72" s="36">
        <f>+AVERAGE(CX72:CZ72)</f>
        <v>590923.3333333334</v>
      </c>
      <c r="DB72" s="36">
        <v>608100</v>
      </c>
      <c r="DC72" s="36">
        <v>616444</v>
      </c>
      <c r="DD72" s="36">
        <v>618155</v>
      </c>
      <c r="DE72" s="36">
        <f>+AVERAGE(DB72:DD72)</f>
        <v>614233</v>
      </c>
      <c r="DF72" s="38"/>
      <c r="DG72" s="36">
        <f>+AVERAGE(V72:AJ72)</f>
        <v>293843.8444444444</v>
      </c>
      <c r="DH72" s="36">
        <f>+AVERAGE(AL72:AZ72)</f>
        <v>325907.48888888885</v>
      </c>
      <c r="DI72" s="36">
        <f>+AVERAGE(BB72:BP72)</f>
        <v>356575.93333333335</v>
      </c>
      <c r="DJ72" s="36">
        <f>+AVERAGE(BR72:CF72)</f>
        <v>373154.0444444445</v>
      </c>
      <c r="DK72" s="36">
        <f>+AVERAGE(CH72:CV72)</f>
        <v>466624.28888888896</v>
      </c>
      <c r="DL72" s="36">
        <f>+AVERAGE(CX72:CZ72,DB72:DD72)</f>
        <v>602578.1666666666</v>
      </c>
      <c r="DM72" s="38"/>
      <c r="DN72" s="38"/>
      <c r="DO72" s="38"/>
      <c r="DP72" s="38"/>
      <c r="DQ72" s="38"/>
      <c r="DR72" s="38"/>
      <c r="DS72" s="38"/>
      <c r="DT72" s="38"/>
      <c r="DU72" s="38"/>
      <c r="DV72" s="38"/>
      <c r="DW72" s="38"/>
      <c r="DX72" s="38"/>
      <c r="DY72" s="38"/>
      <c r="DZ72" s="38"/>
      <c r="EA72" s="38"/>
      <c r="EB72" s="38"/>
      <c r="EC72" s="38"/>
    </row>
    <row r="73" spans="1:133" s="37" customFormat="1" ht="12.75" outlineLevel="1">
      <c r="A73" s="22"/>
      <c r="B73" s="15"/>
      <c r="C73" s="36"/>
      <c r="D73" s="36"/>
      <c r="E73" s="36"/>
      <c r="F73" s="44"/>
      <c r="G73" s="36"/>
      <c r="H73" s="36"/>
      <c r="I73" s="36"/>
      <c r="J73" s="44"/>
      <c r="K73" s="36"/>
      <c r="L73" s="36"/>
      <c r="M73" s="36"/>
      <c r="N73" s="44"/>
      <c r="O73" s="36"/>
      <c r="P73" s="36"/>
      <c r="Q73" s="36"/>
      <c r="R73" s="44"/>
      <c r="S73" s="44"/>
      <c r="T73" s="39"/>
      <c r="U73" s="19"/>
      <c r="V73" s="44"/>
      <c r="W73" s="44"/>
      <c r="X73" s="44"/>
      <c r="Y73" s="44"/>
      <c r="Z73" s="44"/>
      <c r="AA73" s="44"/>
      <c r="AB73" s="44"/>
      <c r="AC73" s="44"/>
      <c r="AD73" s="44"/>
      <c r="AE73" s="44"/>
      <c r="AF73" s="44"/>
      <c r="AG73" s="44"/>
      <c r="AH73" s="44"/>
      <c r="AI73" s="44"/>
      <c r="AJ73" s="44"/>
      <c r="AK73" s="44"/>
      <c r="AL73" s="44"/>
      <c r="AM73" s="44"/>
      <c r="AN73" s="44"/>
      <c r="AO73" s="44"/>
      <c r="AP73" s="44"/>
      <c r="AQ73" s="44"/>
      <c r="AR73" s="44"/>
      <c r="AS73" s="44"/>
      <c r="AT73" s="44"/>
      <c r="AU73" s="44"/>
      <c r="AV73" s="44"/>
      <c r="AW73" s="44"/>
      <c r="AX73" s="44"/>
      <c r="AY73" s="44"/>
      <c r="AZ73" s="44"/>
      <c r="BA73" s="44"/>
      <c r="BB73" s="44"/>
      <c r="BC73" s="44"/>
      <c r="BD73" s="44"/>
      <c r="BE73" s="44"/>
      <c r="BF73" s="44"/>
      <c r="BG73" s="44"/>
      <c r="BH73" s="44"/>
      <c r="BI73" s="44"/>
      <c r="BJ73" s="44"/>
      <c r="BK73" s="44"/>
      <c r="BL73" s="44"/>
      <c r="BM73" s="44"/>
      <c r="BN73" s="44"/>
      <c r="BO73" s="44"/>
      <c r="BP73" s="44"/>
      <c r="BQ73" s="44"/>
      <c r="BR73" s="44"/>
      <c r="BS73" s="44"/>
      <c r="BT73" s="44"/>
      <c r="BU73" s="44"/>
      <c r="BV73" s="44"/>
      <c r="BW73" s="44"/>
      <c r="BX73" s="44"/>
      <c r="BY73" s="44"/>
      <c r="BZ73" s="44"/>
      <c r="CA73" s="44"/>
      <c r="CB73" s="44"/>
      <c r="CC73" s="44"/>
      <c r="CD73" s="44"/>
      <c r="CE73" s="44"/>
      <c r="CF73" s="44"/>
      <c r="CG73" s="44"/>
      <c r="CH73" s="44"/>
      <c r="CI73" s="44"/>
      <c r="CJ73" s="44"/>
      <c r="CK73" s="44"/>
      <c r="CL73" s="44"/>
      <c r="CM73" s="44"/>
      <c r="CN73" s="44"/>
      <c r="CO73" s="44"/>
      <c r="CP73" s="44"/>
      <c r="CQ73" s="44"/>
      <c r="CR73" s="44"/>
      <c r="CS73" s="44"/>
      <c r="CT73" s="44"/>
      <c r="CU73" s="44"/>
      <c r="CV73" s="44"/>
      <c r="CW73" s="44"/>
      <c r="CX73" s="44"/>
      <c r="CY73" s="44"/>
      <c r="CZ73" s="44"/>
      <c r="DA73" s="44"/>
      <c r="DB73" s="44"/>
      <c r="DC73" s="44"/>
      <c r="DD73" s="44"/>
      <c r="DE73" s="44"/>
      <c r="DF73" s="38"/>
      <c r="DG73" s="36"/>
      <c r="DH73" s="36"/>
      <c r="DI73" s="36"/>
      <c r="DJ73" s="36"/>
      <c r="DK73" s="36"/>
      <c r="DL73" s="36"/>
      <c r="DM73" s="38"/>
      <c r="DN73" s="38"/>
      <c r="DO73" s="38"/>
      <c r="DP73" s="38"/>
      <c r="DQ73" s="38"/>
      <c r="DR73" s="38"/>
      <c r="DS73" s="38"/>
      <c r="DT73" s="38"/>
      <c r="DU73" s="38"/>
      <c r="DV73" s="38"/>
      <c r="DW73" s="38"/>
      <c r="DX73" s="38"/>
      <c r="DY73" s="38"/>
      <c r="DZ73" s="38"/>
      <c r="EA73" s="38"/>
      <c r="EB73" s="38"/>
      <c r="EC73" s="38"/>
    </row>
    <row r="74" spans="1:133" s="37" customFormat="1" ht="12.75" outlineLevel="1">
      <c r="A74" s="22"/>
      <c r="B74" s="42" t="s">
        <v>46</v>
      </c>
      <c r="C74" s="40">
        <f>+CX74</f>
        <v>62.19</v>
      </c>
      <c r="D74" s="40">
        <f>+CY74</f>
        <v>62.19</v>
      </c>
      <c r="E74" s="40">
        <f>+CZ74</f>
        <v>65.35</v>
      </c>
      <c r="F74" s="31">
        <f>+AVERAGE(C74:E74)</f>
        <v>63.24333333333333</v>
      </c>
      <c r="G74" s="40">
        <f>+DB74</f>
        <v>62.86</v>
      </c>
      <c r="H74" s="40">
        <f>+DC74</f>
        <v>72.89</v>
      </c>
      <c r="I74" s="40">
        <f>+DD74</f>
        <v>73.39</v>
      </c>
      <c r="J74" s="31">
        <f>+AVERAGE(G74:I74)</f>
        <v>69.71333333333332</v>
      </c>
      <c r="K74" s="40">
        <f>+CH74</f>
        <v>72.98</v>
      </c>
      <c r="L74" s="40">
        <f>+CI74</f>
        <v>67.85</v>
      </c>
      <c r="M74" s="40">
        <f>+CJ74</f>
        <v>78.07</v>
      </c>
      <c r="N74" s="31">
        <f>+AVERAGE(K74:M74)</f>
        <v>72.96666666666665</v>
      </c>
      <c r="O74" s="40">
        <f>+CL74</f>
        <v>78.29</v>
      </c>
      <c r="P74" s="40">
        <f>+CM74</f>
        <v>80.82</v>
      </c>
      <c r="Q74" s="40">
        <f>+CN74</f>
        <v>80.58</v>
      </c>
      <c r="R74" s="31">
        <f>+AVERAGE(O74:Q74)</f>
        <v>79.89666666666666</v>
      </c>
      <c r="S74" s="31">
        <f>+J74-R74</f>
        <v>-10.183333333333337</v>
      </c>
      <c r="T74" s="39">
        <f>+(S74/R74)</f>
        <v>-0.12745629771788566</v>
      </c>
      <c r="U74" s="19"/>
      <c r="V74" s="31">
        <v>125.76299385660553</v>
      </c>
      <c r="W74" s="31">
        <v>123.38118818511009</v>
      </c>
      <c r="X74" s="31">
        <v>128.63980831010446</v>
      </c>
      <c r="Y74" s="31">
        <f>+AVERAGE(V74:X74)</f>
        <v>125.92799678394003</v>
      </c>
      <c r="Z74" s="31">
        <v>127.72432369718607</v>
      </c>
      <c r="AA74" s="31">
        <v>133.74436602669218</v>
      </c>
      <c r="AB74" s="31">
        <v>131.04967675376673</v>
      </c>
      <c r="AC74" s="31">
        <f>+AVERAGE(Z74:AB74)</f>
        <v>130.83945549254832</v>
      </c>
      <c r="AD74" s="31">
        <v>137.90620663261063</v>
      </c>
      <c r="AE74" s="31">
        <v>134.044924429051</v>
      </c>
      <c r="AF74" s="31">
        <v>104.95388891574196</v>
      </c>
      <c r="AG74" s="31">
        <f>+AVERAGE(AD74:AF74)</f>
        <v>125.63500665913453</v>
      </c>
      <c r="AH74" s="31">
        <v>131.23157377793368</v>
      </c>
      <c r="AI74" s="31">
        <v>125.785234428633</v>
      </c>
      <c r="AJ74" s="31">
        <v>122.55739022645486</v>
      </c>
      <c r="AK74" s="31">
        <f>+AVERAGE(AH74:AJ74)</f>
        <v>126.52473281100718</v>
      </c>
      <c r="AL74" s="31">
        <v>115.59155905055883</v>
      </c>
      <c r="AM74" s="31">
        <v>108.50111138244509</v>
      </c>
      <c r="AN74" s="31">
        <v>120.17426054621313</v>
      </c>
      <c r="AO74" s="31">
        <f>+AVERAGE(AL74:AN74)</f>
        <v>114.75564365973901</v>
      </c>
      <c r="AP74" s="31">
        <v>116.58665588867068</v>
      </c>
      <c r="AQ74" s="31">
        <v>136.3135369570113</v>
      </c>
      <c r="AR74" s="31">
        <v>113.29463731436363</v>
      </c>
      <c r="AS74" s="31">
        <f>+AVERAGE(AP74:AR74)</f>
        <v>122.06494338668188</v>
      </c>
      <c r="AT74" s="31">
        <v>121.73788662029247</v>
      </c>
      <c r="AU74" s="31">
        <v>113.1460828734179</v>
      </c>
      <c r="AV74" s="31">
        <v>106.15687915047512</v>
      </c>
      <c r="AW74" s="31">
        <f>+AVERAGE(AT74:AV74)</f>
        <v>113.68028288139516</v>
      </c>
      <c r="AX74" s="31">
        <v>119.72759643897076</v>
      </c>
      <c r="AY74" s="31">
        <v>116.69128257114865</v>
      </c>
      <c r="AZ74" s="31">
        <v>109.2792512862533</v>
      </c>
      <c r="BA74" s="31">
        <f>+AVERAGE(AX74:AZ74)</f>
        <v>115.2327100987909</v>
      </c>
      <c r="BB74" s="31">
        <v>89.01789275977406</v>
      </c>
      <c r="BC74" s="31">
        <v>85.3386381229898</v>
      </c>
      <c r="BD74" s="31">
        <v>92.90869059495775</v>
      </c>
      <c r="BE74" s="31">
        <f>+AVERAGE(BB74:BD74)</f>
        <v>89.08840715924055</v>
      </c>
      <c r="BF74" s="31">
        <v>99.6389360537282</v>
      </c>
      <c r="BG74" s="31">
        <v>37.546819770800674</v>
      </c>
      <c r="BH74" s="31">
        <v>71.18436357472464</v>
      </c>
      <c r="BI74" s="31">
        <f>+AVERAGE(BF74:BH74)</f>
        <v>69.45670646641784</v>
      </c>
      <c r="BJ74" s="31">
        <v>90.08098255596089</v>
      </c>
      <c r="BK74" s="31">
        <v>83.44790608761798</v>
      </c>
      <c r="BL74" s="31">
        <v>77.93473731734527</v>
      </c>
      <c r="BM74" s="31">
        <f>+AVERAGE(BJ74:BL74)</f>
        <v>83.82120865364136</v>
      </c>
      <c r="BN74" s="31">
        <v>74.58589184004077</v>
      </c>
      <c r="BO74" s="31">
        <v>72.7696317490228</v>
      </c>
      <c r="BP74" s="31">
        <v>74.52575297893529</v>
      </c>
      <c r="BQ74" s="31">
        <f>+AVERAGE(BN74:BP74)</f>
        <v>73.96042552266628</v>
      </c>
      <c r="BR74" s="31">
        <v>79.05449464304013</v>
      </c>
      <c r="BS74" s="31">
        <v>78.0029009177396</v>
      </c>
      <c r="BT74" s="31">
        <v>92.81359737279921</v>
      </c>
      <c r="BU74" s="31">
        <f>+AVERAGE(BR74:BT74)</f>
        <v>83.29033097785964</v>
      </c>
      <c r="BV74" s="31">
        <v>83.87140212950291</v>
      </c>
      <c r="BW74" s="31">
        <v>87.19901095835762</v>
      </c>
      <c r="BX74" s="31">
        <v>84.42</v>
      </c>
      <c r="BY74" s="31">
        <f>+AVERAGE(BV74:BX74)</f>
        <v>85.16347102928684</v>
      </c>
      <c r="BZ74" s="31">
        <v>84.15</v>
      </c>
      <c r="CA74" s="31">
        <v>79.91</v>
      </c>
      <c r="CB74" s="31">
        <v>74.6</v>
      </c>
      <c r="CC74" s="31">
        <f>+AVERAGE(BZ74:CB74)</f>
        <v>79.55333333333333</v>
      </c>
      <c r="CD74" s="31">
        <v>79.22</v>
      </c>
      <c r="CE74" s="31">
        <v>77.73</v>
      </c>
      <c r="CF74" s="31">
        <v>81.63</v>
      </c>
      <c r="CG74" s="31">
        <f>+AVERAGE(CD74:CF74)</f>
        <v>79.52666666666666</v>
      </c>
      <c r="CH74" s="31">
        <v>72.98</v>
      </c>
      <c r="CI74" s="31">
        <v>67.85</v>
      </c>
      <c r="CJ74" s="31">
        <v>78.07</v>
      </c>
      <c r="CK74" s="31">
        <f>+AVERAGE(CH74:CJ74)</f>
        <v>72.96666666666665</v>
      </c>
      <c r="CL74" s="31">
        <v>78.29</v>
      </c>
      <c r="CM74" s="31">
        <v>80.82</v>
      </c>
      <c r="CN74" s="31">
        <v>80.58</v>
      </c>
      <c r="CO74" s="31">
        <f>+AVERAGE(CL74:CN74)</f>
        <v>79.89666666666666</v>
      </c>
      <c r="CP74" s="31">
        <v>75.47</v>
      </c>
      <c r="CQ74" s="31">
        <v>71.71</v>
      </c>
      <c r="CR74" s="31">
        <v>83.42</v>
      </c>
      <c r="CS74" s="31">
        <f>+AVERAGE(CP74:CR74)</f>
        <v>76.86666666666667</v>
      </c>
      <c r="CT74" s="31">
        <v>72.46</v>
      </c>
      <c r="CU74" s="31">
        <v>77.24</v>
      </c>
      <c r="CV74" s="31">
        <v>62.19</v>
      </c>
      <c r="CW74" s="31">
        <f>+AVERAGE(CT74:CV74)</f>
        <v>70.63</v>
      </c>
      <c r="CX74" s="31">
        <v>62.19</v>
      </c>
      <c r="CY74" s="31">
        <v>62.19</v>
      </c>
      <c r="CZ74" s="31">
        <v>65.35</v>
      </c>
      <c r="DA74" s="31">
        <f>+AVERAGE(CX74:CZ74)</f>
        <v>63.24333333333333</v>
      </c>
      <c r="DB74" s="31">
        <v>62.86</v>
      </c>
      <c r="DC74" s="31">
        <v>72.89</v>
      </c>
      <c r="DD74" s="31">
        <v>73.39</v>
      </c>
      <c r="DE74" s="31">
        <f>+AVERAGE(DB74:DD74)</f>
        <v>69.71333333333332</v>
      </c>
      <c r="DF74" s="38"/>
      <c r="DG74" s="36">
        <f>+AVERAGE(V74:AJ74)</f>
        <v>127.27893561170086</v>
      </c>
      <c r="DH74" s="36">
        <f>+AVERAGE(AL74:AZ74)</f>
        <v>116.51344066717579</v>
      </c>
      <c r="DI74" s="36">
        <f>+AVERAGE(BB74:BP74)</f>
        <v>79.42310437901321</v>
      </c>
      <c r="DJ74" s="36">
        <f>+AVERAGE(BR74:CF74)</f>
        <v>82.04056942412795</v>
      </c>
      <c r="DK74" s="36">
        <f>+AVERAGE(CH74:CV74)</f>
        <v>75.38733333333333</v>
      </c>
      <c r="DL74" s="36">
        <f>+AVERAGE(CX74:CZ74,DB74:DD74)</f>
        <v>66.47833333333332</v>
      </c>
      <c r="DM74" s="38"/>
      <c r="DN74" s="38"/>
      <c r="DO74" s="38"/>
      <c r="DP74" s="38"/>
      <c r="DQ74" s="38"/>
      <c r="DR74" s="38"/>
      <c r="DS74" s="38"/>
      <c r="DT74" s="38"/>
      <c r="DU74" s="38"/>
      <c r="DV74" s="38"/>
      <c r="DW74" s="38"/>
      <c r="DX74" s="38"/>
      <c r="DY74" s="38"/>
      <c r="DZ74" s="38"/>
      <c r="EA74" s="38"/>
      <c r="EB74" s="38"/>
      <c r="EC74" s="38"/>
    </row>
    <row r="75" spans="1:133" s="37" customFormat="1" ht="12.75" outlineLevel="1">
      <c r="A75" s="22"/>
      <c r="B75" s="15"/>
      <c r="C75" s="40"/>
      <c r="D75" s="40"/>
      <c r="E75" s="40"/>
      <c r="F75" s="31"/>
      <c r="G75" s="40"/>
      <c r="H75" s="40"/>
      <c r="I75" s="40"/>
      <c r="J75" s="31"/>
      <c r="K75" s="40"/>
      <c r="L75" s="40"/>
      <c r="M75" s="40"/>
      <c r="N75" s="31"/>
      <c r="O75" s="40"/>
      <c r="P75" s="40"/>
      <c r="Q75" s="40"/>
      <c r="R75" s="31"/>
      <c r="S75" s="31"/>
      <c r="T75" s="39"/>
      <c r="U75" s="19"/>
      <c r="V75" s="43"/>
      <c r="W75" s="43"/>
      <c r="X75" s="43"/>
      <c r="Y75" s="31"/>
      <c r="Z75" s="43"/>
      <c r="AA75" s="43"/>
      <c r="AB75" s="43"/>
      <c r="AC75" s="31"/>
      <c r="AD75" s="43"/>
      <c r="AE75" s="43"/>
      <c r="AF75" s="43"/>
      <c r="AG75" s="31"/>
      <c r="AH75" s="43"/>
      <c r="AI75" s="43"/>
      <c r="AJ75" s="43"/>
      <c r="AK75" s="31"/>
      <c r="AL75" s="43"/>
      <c r="AM75" s="43"/>
      <c r="AN75" s="43"/>
      <c r="AO75" s="31"/>
      <c r="AP75" s="43"/>
      <c r="AQ75" s="43"/>
      <c r="AR75" s="43"/>
      <c r="AS75" s="31"/>
      <c r="AT75" s="43"/>
      <c r="AU75" s="43"/>
      <c r="AV75" s="43"/>
      <c r="AW75" s="31"/>
      <c r="AX75" s="43"/>
      <c r="AY75" s="43"/>
      <c r="AZ75" s="43"/>
      <c r="BA75" s="31"/>
      <c r="BB75" s="43"/>
      <c r="BC75" s="43"/>
      <c r="BD75" s="43"/>
      <c r="BE75" s="31"/>
      <c r="BF75" s="43"/>
      <c r="BG75" s="43"/>
      <c r="BH75" s="43"/>
      <c r="BI75" s="31"/>
      <c r="BJ75" s="43"/>
      <c r="BK75" s="43"/>
      <c r="BL75" s="43"/>
      <c r="BM75" s="31"/>
      <c r="BN75" s="43"/>
      <c r="BO75" s="43"/>
      <c r="BP75" s="43"/>
      <c r="BQ75" s="31"/>
      <c r="BR75" s="43"/>
      <c r="BS75" s="43"/>
      <c r="BT75" s="43"/>
      <c r="BU75" s="31"/>
      <c r="BV75" s="43"/>
      <c r="BW75" s="43"/>
      <c r="BX75" s="43"/>
      <c r="BY75" s="31"/>
      <c r="BZ75" s="43"/>
      <c r="CA75" s="43"/>
      <c r="CB75" s="43"/>
      <c r="CC75" s="31"/>
      <c r="CD75" s="43"/>
      <c r="CE75" s="43"/>
      <c r="CF75" s="43"/>
      <c r="CG75" s="31"/>
      <c r="CH75" s="43"/>
      <c r="CI75" s="43"/>
      <c r="CJ75" s="43"/>
      <c r="CK75" s="31"/>
      <c r="CL75" s="43"/>
      <c r="CM75" s="43"/>
      <c r="CN75" s="43"/>
      <c r="CO75" s="31"/>
      <c r="CP75" s="43"/>
      <c r="CQ75" s="43"/>
      <c r="CR75" s="43"/>
      <c r="CS75" s="31"/>
      <c r="CT75" s="43"/>
      <c r="CU75" s="43"/>
      <c r="CV75" s="43"/>
      <c r="CW75" s="31"/>
      <c r="CX75" s="43"/>
      <c r="CY75" s="43"/>
      <c r="CZ75" s="43"/>
      <c r="DA75" s="31"/>
      <c r="DB75" s="43"/>
      <c r="DC75" s="43"/>
      <c r="DD75" s="43"/>
      <c r="DE75" s="31"/>
      <c r="DF75" s="38"/>
      <c r="DG75" s="36"/>
      <c r="DH75" s="36"/>
      <c r="DI75" s="36"/>
      <c r="DJ75" s="36"/>
      <c r="DK75" s="36"/>
      <c r="DL75" s="36"/>
      <c r="DM75" s="38"/>
      <c r="DN75" s="38"/>
      <c r="DO75" s="38"/>
      <c r="DP75" s="38"/>
      <c r="DQ75" s="38"/>
      <c r="DR75" s="38"/>
      <c r="DS75" s="38"/>
      <c r="DT75" s="38"/>
      <c r="DU75" s="38"/>
      <c r="DV75" s="38"/>
      <c r="DW75" s="38"/>
      <c r="DX75" s="38"/>
      <c r="DY75" s="38"/>
      <c r="DZ75" s="38"/>
      <c r="EA75" s="38"/>
      <c r="EB75" s="38"/>
      <c r="EC75" s="38"/>
    </row>
    <row r="76" spans="1:133" s="37" customFormat="1" ht="12.75" outlineLevel="1">
      <c r="A76" s="22"/>
      <c r="B76" s="42" t="s">
        <v>28</v>
      </c>
      <c r="C76" s="40">
        <f>+CX76</f>
        <v>21.01</v>
      </c>
      <c r="D76" s="40">
        <f>+CY76</f>
        <v>21.01</v>
      </c>
      <c r="E76" s="40">
        <f>+CZ76</f>
        <v>24.52</v>
      </c>
      <c r="F76" s="36">
        <f>+AVERAGE(C76:E76)</f>
        <v>22.180000000000003</v>
      </c>
      <c r="G76" s="40">
        <f>+DB76</f>
        <v>22.11</v>
      </c>
      <c r="H76" s="40">
        <f>+DC76</f>
        <v>26.2</v>
      </c>
      <c r="I76" s="40">
        <f>+DD76</f>
        <v>26.65</v>
      </c>
      <c r="J76" s="36">
        <f>+AVERAGE(G76:I76)</f>
        <v>24.986666666666668</v>
      </c>
      <c r="K76" s="40">
        <f>+CH76</f>
        <v>28.08</v>
      </c>
      <c r="L76" s="40">
        <f>+CI76</f>
        <v>24.25</v>
      </c>
      <c r="M76" s="40">
        <f>+CJ76</f>
        <v>27.83</v>
      </c>
      <c r="N76" s="36">
        <f>+AVERAGE(K76:M76)</f>
        <v>26.72</v>
      </c>
      <c r="O76" s="40">
        <f>+CL76</f>
        <v>29.07</v>
      </c>
      <c r="P76" s="40">
        <f>+CM76</f>
        <v>31.19</v>
      </c>
      <c r="Q76" s="40">
        <f>+CN76</f>
        <v>28.83</v>
      </c>
      <c r="R76" s="36">
        <f>+AVERAGE(O76:Q76)</f>
        <v>29.69666666666667</v>
      </c>
      <c r="S76" s="36">
        <f>+J76-R76</f>
        <v>-4.710000000000001</v>
      </c>
      <c r="T76" s="39">
        <f>+(S76/R76)</f>
        <v>-0.15860365922101247</v>
      </c>
      <c r="U76" s="19"/>
      <c r="V76" s="36">
        <v>34.64573928005587</v>
      </c>
      <c r="W76" s="36">
        <v>32.46263990868667</v>
      </c>
      <c r="X76" s="36">
        <v>34.95310965907167</v>
      </c>
      <c r="Y76" s="36">
        <f>+AVERAGE(V76:X76)</f>
        <v>34.02049628260473</v>
      </c>
      <c r="Z76" s="36">
        <v>39.00180388002794</v>
      </c>
      <c r="AA76" s="36">
        <v>42.66014726956309</v>
      </c>
      <c r="AB76" s="36">
        <v>37.18457097947574</v>
      </c>
      <c r="AC76" s="36">
        <f>+AVERAGE(Z76:AB76)</f>
        <v>39.61550737635559</v>
      </c>
      <c r="AD76" s="36">
        <v>42.2480739471188</v>
      </c>
      <c r="AE76" s="36">
        <v>45.92315512688755</v>
      </c>
      <c r="AF76" s="36">
        <v>31.383085326023163</v>
      </c>
      <c r="AG76" s="36">
        <f>+AVERAGE(AD76:AF76)</f>
        <v>39.85143813334317</v>
      </c>
      <c r="AH76" s="36">
        <v>38.217559787879395</v>
      </c>
      <c r="AI76" s="36">
        <v>37.63556592612073</v>
      </c>
      <c r="AJ76" s="36">
        <v>32.60640839417454</v>
      </c>
      <c r="AK76" s="36">
        <f>+AVERAGE(AH76:AJ76)</f>
        <v>36.15317803605822</v>
      </c>
      <c r="AL76" s="36">
        <v>33.89486446554858</v>
      </c>
      <c r="AM76" s="36">
        <v>31.09837775265315</v>
      </c>
      <c r="AN76" s="36">
        <v>33.644016674643886</v>
      </c>
      <c r="AO76" s="36">
        <f>+AVERAGE(AL76:AN76)</f>
        <v>32.8790862976152</v>
      </c>
      <c r="AP76" s="36">
        <v>32.574822743796545</v>
      </c>
      <c r="AQ76" s="36">
        <v>40.475503462575276</v>
      </c>
      <c r="AR76" s="36">
        <v>34.56403872715611</v>
      </c>
      <c r="AS76" s="36">
        <f>+AVERAGE(AP76:AR76)</f>
        <v>35.87145497784264</v>
      </c>
      <c r="AT76" s="36">
        <v>39.42077711696251</v>
      </c>
      <c r="AU76" s="36">
        <v>40.044282101112685</v>
      </c>
      <c r="AV76" s="36">
        <v>33.784944279704106</v>
      </c>
      <c r="AW76" s="36">
        <f>+AVERAGE(AT76:AV76)</f>
        <v>37.750001165926435</v>
      </c>
      <c r="AX76" s="36">
        <v>40.22832646600338</v>
      </c>
      <c r="AY76" s="36">
        <v>36.500631335040026</v>
      </c>
      <c r="AZ76" s="36">
        <v>32.70080898504537</v>
      </c>
      <c r="BA76" s="36">
        <f>+AVERAGE(AX76:AZ76)</f>
        <v>36.47658892869626</v>
      </c>
      <c r="BB76" s="36">
        <v>30.182341665145888</v>
      </c>
      <c r="BC76" s="36">
        <v>27.84055900140615</v>
      </c>
      <c r="BD76" s="36">
        <v>29.36581980742571</v>
      </c>
      <c r="BE76" s="36">
        <f>+AVERAGE(BB76:BD76)</f>
        <v>29.129573491325914</v>
      </c>
      <c r="BF76" s="36">
        <v>33.533897602109064</v>
      </c>
      <c r="BG76" s="36">
        <v>25.178733331761325</v>
      </c>
      <c r="BH76" s="36">
        <v>31.569498233594956</v>
      </c>
      <c r="BI76" s="36">
        <f>+AVERAGE(BF76:BH76)</f>
        <v>30.094043055821782</v>
      </c>
      <c r="BJ76" s="36">
        <v>34.22450730722463</v>
      </c>
      <c r="BK76" s="36">
        <v>35.54227999657391</v>
      </c>
      <c r="BL76" s="36">
        <v>30.701509762430042</v>
      </c>
      <c r="BM76" s="36">
        <f>+AVERAGE(BJ76:BL76)</f>
        <v>33.48943235540953</v>
      </c>
      <c r="BN76" s="36">
        <v>35.130642027299366</v>
      </c>
      <c r="BO76" s="36">
        <v>30.012602139338455</v>
      </c>
      <c r="BP76" s="36">
        <v>27.083376362122326</v>
      </c>
      <c r="BQ76" s="36">
        <f>+AVERAGE(BN76:BP76)</f>
        <v>30.74220684292005</v>
      </c>
      <c r="BR76" s="36">
        <v>27.788407298080564</v>
      </c>
      <c r="BS76" s="36">
        <v>27.66915090726537</v>
      </c>
      <c r="BT76" s="36">
        <v>33.36894062459535</v>
      </c>
      <c r="BU76" s="36">
        <f>+AVERAGE(BR76:BT76)</f>
        <v>29.60883294331376</v>
      </c>
      <c r="BV76" s="36">
        <v>32.22665258198077</v>
      </c>
      <c r="BW76" s="36">
        <v>32.44098707231728</v>
      </c>
      <c r="BX76" s="36">
        <v>31.57</v>
      </c>
      <c r="BY76" s="36">
        <f>+AVERAGE(BV76:BX76)</f>
        <v>32.07921321809935</v>
      </c>
      <c r="BZ76" s="36">
        <v>31.71</v>
      </c>
      <c r="CA76" s="36">
        <v>31.81</v>
      </c>
      <c r="CB76" s="36">
        <v>36.17</v>
      </c>
      <c r="CC76" s="36">
        <f>+AVERAGE(BZ76:CB76)</f>
        <v>33.23</v>
      </c>
      <c r="CD76" s="36">
        <v>30.98</v>
      </c>
      <c r="CE76" s="36">
        <v>27.59</v>
      </c>
      <c r="CF76" s="36">
        <v>30.03</v>
      </c>
      <c r="CG76" s="36">
        <f>+AVERAGE(CD76:CF76)</f>
        <v>29.53333333333333</v>
      </c>
      <c r="CH76" s="36">
        <v>28.08</v>
      </c>
      <c r="CI76" s="36">
        <v>24.25</v>
      </c>
      <c r="CJ76" s="36">
        <v>27.83</v>
      </c>
      <c r="CK76" s="36">
        <f>+AVERAGE(CH76:CJ76)</f>
        <v>26.72</v>
      </c>
      <c r="CL76" s="36">
        <v>29.07</v>
      </c>
      <c r="CM76" s="36">
        <v>31.19</v>
      </c>
      <c r="CN76" s="36">
        <v>28.83</v>
      </c>
      <c r="CO76" s="36">
        <f>+AVERAGE(CL76:CN76)</f>
        <v>29.69666666666667</v>
      </c>
      <c r="CP76" s="36">
        <v>28.11</v>
      </c>
      <c r="CQ76" s="36">
        <v>26.66</v>
      </c>
      <c r="CR76" s="36">
        <v>32.27</v>
      </c>
      <c r="CS76" s="36">
        <f>+AVERAGE(CP76:CR76)</f>
        <v>29.013333333333332</v>
      </c>
      <c r="CT76" s="36">
        <v>24.74</v>
      </c>
      <c r="CU76" s="36">
        <v>28.56</v>
      </c>
      <c r="CV76" s="36">
        <v>21.01</v>
      </c>
      <c r="CW76" s="36">
        <f>+AVERAGE(CT76:CV76)</f>
        <v>24.77</v>
      </c>
      <c r="CX76" s="36">
        <v>21.01</v>
      </c>
      <c r="CY76" s="36">
        <v>21.01</v>
      </c>
      <c r="CZ76" s="36">
        <v>24.52</v>
      </c>
      <c r="DA76" s="36">
        <f>+AVERAGE(CX76:CZ76)</f>
        <v>22.180000000000003</v>
      </c>
      <c r="DB76" s="36">
        <v>22.11</v>
      </c>
      <c r="DC76" s="36">
        <v>26.2</v>
      </c>
      <c r="DD76" s="36">
        <v>26.65</v>
      </c>
      <c r="DE76" s="36">
        <f>+AVERAGE(DB76:DD76)</f>
        <v>24.986666666666668</v>
      </c>
      <c r="DF76" s="38"/>
      <c r="DG76" s="36">
        <f>+AVERAGE(V76:AJ76)</f>
        <v>37.49395341849257</v>
      </c>
      <c r="DH76" s="36">
        <f>+AVERAGE(AL76:AZ76)</f>
        <v>35.69546243677506</v>
      </c>
      <c r="DI76" s="36">
        <f>+AVERAGE(BB76:BP76)</f>
        <v>30.8719210759326</v>
      </c>
      <c r="DJ76" s="36">
        <f>+AVERAGE(BR76:CF76)</f>
        <v>31.2181456430435</v>
      </c>
      <c r="DK76" s="36">
        <f>+AVERAGE(CH76:CV76)</f>
        <v>27.735333333333333</v>
      </c>
      <c r="DL76" s="36">
        <f>+AVERAGE(CX76:CZ76,DB76:DD76)</f>
        <v>23.583333333333332</v>
      </c>
      <c r="DM76" s="38"/>
      <c r="DN76" s="38"/>
      <c r="DO76" s="38"/>
      <c r="DP76" s="38"/>
      <c r="DQ76" s="38"/>
      <c r="DR76" s="38"/>
      <c r="DS76" s="38"/>
      <c r="DT76" s="38"/>
      <c r="DU76" s="38"/>
      <c r="DV76" s="38"/>
      <c r="DW76" s="38"/>
      <c r="DX76" s="38"/>
      <c r="DY76" s="38"/>
      <c r="DZ76" s="38"/>
      <c r="EA76" s="38"/>
      <c r="EB76" s="38"/>
      <c r="EC76" s="38"/>
    </row>
    <row r="77" spans="1:133" s="37" customFormat="1" ht="12.75" outlineLevel="1">
      <c r="A77" s="22"/>
      <c r="B77" s="15"/>
      <c r="C77" s="36"/>
      <c r="D77" s="36"/>
      <c r="E77" s="36"/>
      <c r="F77" s="36"/>
      <c r="G77" s="36"/>
      <c r="H77" s="36"/>
      <c r="I77" s="36"/>
      <c r="J77" s="36"/>
      <c r="K77" s="36"/>
      <c r="L77" s="36"/>
      <c r="M77" s="36"/>
      <c r="N77" s="36"/>
      <c r="O77" s="36"/>
      <c r="P77" s="36"/>
      <c r="Q77" s="36"/>
      <c r="R77" s="36"/>
      <c r="S77" s="36"/>
      <c r="T77" s="39"/>
      <c r="U77" s="19"/>
      <c r="V77" s="36"/>
      <c r="W77" s="36"/>
      <c r="X77" s="36"/>
      <c r="Y77" s="36"/>
      <c r="Z77" s="36"/>
      <c r="AA77" s="40"/>
      <c r="AB77" s="40"/>
      <c r="AC77" s="36"/>
      <c r="AD77" s="40"/>
      <c r="AE77" s="40"/>
      <c r="AF77" s="40"/>
      <c r="AG77" s="36"/>
      <c r="AH77" s="40"/>
      <c r="AI77" s="40"/>
      <c r="AJ77" s="40"/>
      <c r="AK77" s="36"/>
      <c r="AL77" s="40"/>
      <c r="AM77" s="40"/>
      <c r="AN77" s="40"/>
      <c r="AO77" s="36"/>
      <c r="AP77" s="40"/>
      <c r="AQ77" s="40"/>
      <c r="AR77" s="40"/>
      <c r="AS77" s="36"/>
      <c r="AT77" s="40"/>
      <c r="AU77" s="40"/>
      <c r="AV77" s="40"/>
      <c r="AW77" s="36"/>
      <c r="AX77" s="40"/>
      <c r="AY77" s="40"/>
      <c r="AZ77" s="40"/>
      <c r="BA77" s="36"/>
      <c r="BB77" s="40"/>
      <c r="BC77" s="40"/>
      <c r="BD77" s="40"/>
      <c r="BE77" s="36"/>
      <c r="BF77" s="40"/>
      <c r="BG77" s="40"/>
      <c r="BH77" s="40"/>
      <c r="BI77" s="36"/>
      <c r="BJ77" s="40"/>
      <c r="BK77" s="40"/>
      <c r="BL77" s="40"/>
      <c r="BM77" s="36"/>
      <c r="BN77" s="40"/>
      <c r="BO77" s="40"/>
      <c r="BP77" s="40"/>
      <c r="BQ77" s="36"/>
      <c r="BR77" s="40"/>
      <c r="BS77" s="40"/>
      <c r="BT77" s="40"/>
      <c r="BU77" s="36"/>
      <c r="BV77" s="40"/>
      <c r="BW77" s="40"/>
      <c r="BX77" s="40"/>
      <c r="BY77" s="36"/>
      <c r="BZ77" s="40"/>
      <c r="CA77" s="40"/>
      <c r="CB77" s="40"/>
      <c r="CC77" s="36"/>
      <c r="CD77" s="40"/>
      <c r="CE77" s="40"/>
      <c r="CF77" s="40"/>
      <c r="CG77" s="36"/>
      <c r="CH77" s="40"/>
      <c r="CI77" s="40"/>
      <c r="CJ77" s="40"/>
      <c r="CK77" s="36"/>
      <c r="CL77" s="40"/>
      <c r="CM77" s="40"/>
      <c r="CN77" s="40"/>
      <c r="CO77" s="36"/>
      <c r="CP77" s="40"/>
      <c r="CQ77" s="40"/>
      <c r="CR77" s="40"/>
      <c r="CS77" s="36"/>
      <c r="CT77" s="40"/>
      <c r="CU77" s="40"/>
      <c r="CV77" s="40"/>
      <c r="CW77" s="36"/>
      <c r="CX77" s="40"/>
      <c r="CY77" s="40"/>
      <c r="CZ77" s="40"/>
      <c r="DA77" s="36"/>
      <c r="DB77" s="40"/>
      <c r="DC77" s="40"/>
      <c r="DD77" s="40"/>
      <c r="DE77" s="36"/>
      <c r="DF77" s="38"/>
      <c r="DG77" s="36"/>
      <c r="DH77" s="36"/>
      <c r="DI77" s="36"/>
      <c r="DJ77" s="36"/>
      <c r="DK77" s="36"/>
      <c r="DL77" s="36"/>
      <c r="DM77" s="38"/>
      <c r="DN77" s="38"/>
      <c r="DO77" s="38"/>
      <c r="DP77" s="38"/>
      <c r="DQ77" s="38"/>
      <c r="DR77" s="38"/>
      <c r="DS77" s="38"/>
      <c r="DT77" s="38"/>
      <c r="DU77" s="38"/>
      <c r="DV77" s="38"/>
      <c r="DW77" s="38"/>
      <c r="DX77" s="38"/>
      <c r="DY77" s="38"/>
      <c r="DZ77" s="38"/>
      <c r="EA77" s="38"/>
      <c r="EB77" s="38"/>
      <c r="EC77" s="38"/>
    </row>
    <row r="78" spans="1:133" ht="12.75">
      <c r="A78" s="22"/>
      <c r="B78" s="42" t="s">
        <v>29</v>
      </c>
      <c r="C78" s="39">
        <f>+CX78</f>
        <v>0.8605</v>
      </c>
      <c r="D78" s="39">
        <f>+CY78</f>
        <v>0.8536</v>
      </c>
      <c r="E78" s="39">
        <f>+CZ78</f>
        <v>0.8521</v>
      </c>
      <c r="F78" s="41">
        <f>+AVERAGE(C78:E78)</f>
        <v>0.8554</v>
      </c>
      <c r="G78" s="39">
        <f>+DB78</f>
        <v>0.8541</v>
      </c>
      <c r="H78" s="39">
        <f>+DC78</f>
        <v>0.8403</v>
      </c>
      <c r="I78" s="39">
        <f>+DD78</f>
        <v>0.8449</v>
      </c>
      <c r="J78" s="41">
        <f>+AVERAGE(G78:I78)</f>
        <v>0.8464333333333333</v>
      </c>
      <c r="K78" s="39">
        <f>+CH78</f>
        <v>0.8464</v>
      </c>
      <c r="L78" s="39">
        <f>+CI78</f>
        <v>0.8369</v>
      </c>
      <c r="M78" s="39">
        <f>+CJ78</f>
        <v>0.8434</v>
      </c>
      <c r="N78" s="41">
        <f>+AVERAGE(K78:M78)</f>
        <v>0.8422333333333333</v>
      </c>
      <c r="O78" s="39">
        <f>+CL78</f>
        <v>0.8354</v>
      </c>
      <c r="P78" s="39">
        <f>+CM78</f>
        <v>0.8333</v>
      </c>
      <c r="Q78" s="39">
        <f>+CN78</f>
        <v>0.8331</v>
      </c>
      <c r="R78" s="41">
        <f>+AVERAGE(O78:Q78)</f>
        <v>0.8339333333333334</v>
      </c>
      <c r="S78" s="41">
        <f>+J78-R78</f>
        <v>0.012499999999999845</v>
      </c>
      <c r="T78" s="39">
        <f>+(S78/R78)</f>
        <v>0.01498920777040512</v>
      </c>
      <c r="V78" s="41">
        <v>0.8246</v>
      </c>
      <c r="W78" s="41">
        <v>0.8132</v>
      </c>
      <c r="X78" s="41">
        <v>0.8218</v>
      </c>
      <c r="Y78" s="41">
        <f>+AVERAGE(V78:X78)</f>
        <v>0.8198666666666666</v>
      </c>
      <c r="Z78" s="41">
        <v>0.832</v>
      </c>
      <c r="AA78" s="41">
        <v>0.8217</v>
      </c>
      <c r="AB78" s="41">
        <v>0.8259</v>
      </c>
      <c r="AC78" s="41">
        <f>+AVERAGE(Z78:AB78)</f>
        <v>0.8265333333333333</v>
      </c>
      <c r="AD78" s="41">
        <v>0.8211</v>
      </c>
      <c r="AE78" s="41">
        <v>0.8224</v>
      </c>
      <c r="AF78" s="41">
        <v>0.825</v>
      </c>
      <c r="AG78" s="41">
        <f>+AVERAGE(AD78:AF78)</f>
        <v>0.8228333333333332</v>
      </c>
      <c r="AH78" s="41">
        <v>0.8291</v>
      </c>
      <c r="AI78" s="41">
        <v>0.8273</v>
      </c>
      <c r="AJ78" s="41">
        <v>0.8404</v>
      </c>
      <c r="AK78" s="41">
        <f>+AVERAGE(AH78:AJ78)</f>
        <v>0.8322666666666668</v>
      </c>
      <c r="AL78" s="41">
        <v>0.8372</v>
      </c>
      <c r="AM78" s="41">
        <v>0.8356</v>
      </c>
      <c r="AN78" s="41">
        <v>0.8414</v>
      </c>
      <c r="AO78" s="41">
        <f>+AVERAGE(AL78:AN78)</f>
        <v>0.8380666666666667</v>
      </c>
      <c r="AP78" s="41">
        <v>0.8433</v>
      </c>
      <c r="AQ78" s="41">
        <v>0.826</v>
      </c>
      <c r="AR78" s="41">
        <v>0.8505</v>
      </c>
      <c r="AS78" s="41">
        <f>+AVERAGE(AP78:AR78)</f>
        <v>0.8399333333333333</v>
      </c>
      <c r="AT78" s="41">
        <v>0.8513</v>
      </c>
      <c r="AU78" s="41">
        <v>0.8514</v>
      </c>
      <c r="AV78" s="41">
        <v>0.85</v>
      </c>
      <c r="AW78" s="41">
        <f>+AVERAGE(AT78:AV78)</f>
        <v>0.8509000000000001</v>
      </c>
      <c r="AX78" s="41">
        <v>0.8535</v>
      </c>
      <c r="AY78" s="41">
        <v>0.8454</v>
      </c>
      <c r="AZ78" s="41">
        <v>0.8046</v>
      </c>
      <c r="BA78" s="41">
        <f>+AVERAGE(AX78:AZ78)</f>
        <v>0.8344999999999999</v>
      </c>
      <c r="BB78" s="41">
        <v>0.8406</v>
      </c>
      <c r="BC78" s="41">
        <v>0.8452</v>
      </c>
      <c r="BD78" s="41">
        <v>0.8403</v>
      </c>
      <c r="BE78" s="41">
        <f>+AVERAGE(BB78:BD78)</f>
        <v>0.8420333333333333</v>
      </c>
      <c r="BF78" s="41">
        <v>0.8397</v>
      </c>
      <c r="BG78" s="41">
        <v>0.9381</v>
      </c>
      <c r="BH78" s="41">
        <v>0.9039</v>
      </c>
      <c r="BI78" s="41">
        <f>+AVERAGE(BF78:BH78)</f>
        <v>0.8939</v>
      </c>
      <c r="BJ78" s="41">
        <v>0.8676</v>
      </c>
      <c r="BK78" s="41">
        <v>0.8653</v>
      </c>
      <c r="BL78" s="41">
        <v>0.8677</v>
      </c>
      <c r="BM78" s="41">
        <f>+AVERAGE(BJ78:BL78)</f>
        <v>0.8668666666666667</v>
      </c>
      <c r="BN78" s="41">
        <v>0.865</v>
      </c>
      <c r="BO78" s="41">
        <v>0.8597</v>
      </c>
      <c r="BP78" s="41">
        <v>0.8674</v>
      </c>
      <c r="BQ78" s="41">
        <f>+AVERAGE(BN78:BP78)</f>
        <v>0.8640333333333333</v>
      </c>
      <c r="BR78" s="41">
        <v>0.8472</v>
      </c>
      <c r="BS78" s="41">
        <v>0.8377</v>
      </c>
      <c r="BT78" s="41">
        <v>0.8203</v>
      </c>
      <c r="BU78" s="41">
        <f>+AVERAGE(BR78:BT78)</f>
        <v>0.8350666666666666</v>
      </c>
      <c r="BV78" s="41">
        <v>0.8311</v>
      </c>
      <c r="BW78" s="41">
        <v>0.8356</v>
      </c>
      <c r="BX78" s="41">
        <v>0.838</v>
      </c>
      <c r="BY78" s="41">
        <f>+AVERAGE(BV78:BX78)</f>
        <v>0.8349000000000001</v>
      </c>
      <c r="BZ78" s="41">
        <v>0.8398</v>
      </c>
      <c r="CA78" s="41">
        <v>0.8422</v>
      </c>
      <c r="CB78" s="41">
        <v>0.8425</v>
      </c>
      <c r="CC78" s="41">
        <f>+AVERAGE(BZ78:CB78)</f>
        <v>0.8414999999999999</v>
      </c>
      <c r="CD78" s="41">
        <v>0.8418</v>
      </c>
      <c r="CE78" s="41">
        <v>0.8367</v>
      </c>
      <c r="CF78" s="41">
        <v>0.8356</v>
      </c>
      <c r="CG78" s="41">
        <f>+AVERAGE(CD78:CF78)</f>
        <v>0.8380333333333333</v>
      </c>
      <c r="CH78" s="41">
        <v>0.8464</v>
      </c>
      <c r="CI78" s="41">
        <v>0.8369</v>
      </c>
      <c r="CJ78" s="41">
        <v>0.8434</v>
      </c>
      <c r="CK78" s="41">
        <f>+AVERAGE(CH78:CJ78)</f>
        <v>0.8422333333333333</v>
      </c>
      <c r="CL78" s="69">
        <v>0.8354</v>
      </c>
      <c r="CM78" s="69">
        <v>0.8333</v>
      </c>
      <c r="CN78" s="69">
        <v>0.8331</v>
      </c>
      <c r="CO78" s="41">
        <f>+AVERAGE(CL78:CN78)</f>
        <v>0.8339333333333334</v>
      </c>
      <c r="CP78" s="69">
        <v>0.8372</v>
      </c>
      <c r="CQ78" s="69">
        <v>0.8334</v>
      </c>
      <c r="CR78" s="69">
        <v>0.8239</v>
      </c>
      <c r="CS78" s="41">
        <f>+AVERAGE(CP78:CR78)</f>
        <v>0.8315</v>
      </c>
      <c r="CT78" s="69">
        <v>0.8414</v>
      </c>
      <c r="CU78" s="69">
        <v>0.8431</v>
      </c>
      <c r="CV78" s="69">
        <v>0.8592</v>
      </c>
      <c r="CW78" s="41">
        <f>+AVERAGE(CT78:CV78)</f>
        <v>0.8479</v>
      </c>
      <c r="CX78" s="69">
        <v>0.8605</v>
      </c>
      <c r="CY78" s="69">
        <v>0.8536</v>
      </c>
      <c r="CZ78" s="69">
        <v>0.8521</v>
      </c>
      <c r="DA78" s="41">
        <f>+AVERAGE(CX78:CZ78)</f>
        <v>0.8554</v>
      </c>
      <c r="DB78" s="69">
        <v>0.8541</v>
      </c>
      <c r="DC78" s="69">
        <v>0.8403</v>
      </c>
      <c r="DD78" s="69">
        <v>0.8449</v>
      </c>
      <c r="DE78" s="41">
        <f>+AVERAGE(DB78:DD78)</f>
        <v>0.8464333333333333</v>
      </c>
      <c r="DF78" s="38"/>
      <c r="DG78" s="17">
        <f>+AVERAGE(V78:AJ78)</f>
        <v>0.8249155555555555</v>
      </c>
      <c r="DH78" s="17">
        <f>+AVERAGE(AL78:AZ78)</f>
        <v>0.8412733333333334</v>
      </c>
      <c r="DI78" s="39">
        <f>+AVERAGE(BB78:BP78)</f>
        <v>0.8668866666666667</v>
      </c>
      <c r="DJ78" s="39">
        <f>+AVERAGE(BR78:CF78)</f>
        <v>0.837331111111111</v>
      </c>
      <c r="DK78" s="39">
        <f>+AVERAGE(CH78:CV78)</f>
        <v>0.8382911111111111</v>
      </c>
      <c r="DL78" s="39">
        <f>+AVERAGE(CX78:CZ78,DB78:DD78)</f>
        <v>0.8509166666666667</v>
      </c>
      <c r="DM78" s="38"/>
      <c r="DN78" s="38"/>
      <c r="DO78" s="38"/>
      <c r="DP78" s="38"/>
      <c r="DQ78" s="38"/>
      <c r="DR78" s="38"/>
      <c r="DS78" s="38"/>
      <c r="DT78" s="38"/>
      <c r="DU78" s="38"/>
      <c r="DV78" s="38"/>
      <c r="DW78" s="38"/>
      <c r="DX78" s="38"/>
      <c r="DY78" s="38"/>
      <c r="DZ78" s="38"/>
      <c r="EA78" s="38"/>
      <c r="EB78" s="38"/>
      <c r="EC78" s="38"/>
    </row>
    <row r="79" spans="1:133" s="37" customFormat="1" ht="12.75" outlineLevel="1">
      <c r="A79" s="22"/>
      <c r="B79" s="15"/>
      <c r="C79" s="39"/>
      <c r="D79" s="39"/>
      <c r="E79" s="39"/>
      <c r="F79" s="40"/>
      <c r="G79" s="39"/>
      <c r="H79" s="39"/>
      <c r="I79" s="39"/>
      <c r="J79" s="40"/>
      <c r="K79" s="39"/>
      <c r="L79" s="39"/>
      <c r="M79" s="39"/>
      <c r="N79" s="40"/>
      <c r="O79" s="39"/>
      <c r="P79" s="39"/>
      <c r="Q79" s="39"/>
      <c r="R79" s="40"/>
      <c r="S79" s="40"/>
      <c r="T79" s="39"/>
      <c r="U79" s="19"/>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40"/>
      <c r="AY79" s="40"/>
      <c r="AZ79" s="40"/>
      <c r="BA79" s="40"/>
      <c r="BB79" s="40"/>
      <c r="BC79" s="40"/>
      <c r="BD79" s="40"/>
      <c r="BE79" s="40"/>
      <c r="BF79" s="40"/>
      <c r="BG79" s="40"/>
      <c r="BH79" s="40"/>
      <c r="BI79" s="40"/>
      <c r="BJ79" s="40"/>
      <c r="BK79" s="40"/>
      <c r="BL79" s="40"/>
      <c r="BM79" s="40"/>
      <c r="BN79" s="40"/>
      <c r="BO79" s="40"/>
      <c r="BP79" s="40"/>
      <c r="BQ79" s="40"/>
      <c r="BR79" s="40"/>
      <c r="BS79" s="40"/>
      <c r="BT79" s="40"/>
      <c r="BU79" s="40"/>
      <c r="BV79" s="40"/>
      <c r="BW79" s="40"/>
      <c r="BX79" s="40"/>
      <c r="BY79" s="40"/>
      <c r="BZ79" s="40"/>
      <c r="CA79" s="40"/>
      <c r="CB79" s="40"/>
      <c r="CC79" s="40"/>
      <c r="CD79" s="40"/>
      <c r="CE79" s="40"/>
      <c r="CF79" s="40"/>
      <c r="CG79" s="40"/>
      <c r="CH79" s="40"/>
      <c r="CI79" s="40"/>
      <c r="CJ79" s="40"/>
      <c r="CK79" s="40"/>
      <c r="CL79" s="40"/>
      <c r="CM79" s="40"/>
      <c r="CN79" s="40"/>
      <c r="CO79" s="40"/>
      <c r="CP79" s="40"/>
      <c r="CQ79" s="40"/>
      <c r="CR79" s="40"/>
      <c r="CS79" s="40"/>
      <c r="CT79" s="40"/>
      <c r="CU79" s="40"/>
      <c r="CV79" s="40"/>
      <c r="CW79" s="40"/>
      <c r="CX79" s="40"/>
      <c r="CY79" s="40"/>
      <c r="CZ79" s="40"/>
      <c r="DA79" s="40"/>
      <c r="DB79" s="40"/>
      <c r="DC79" s="40"/>
      <c r="DD79" s="40"/>
      <c r="DE79" s="40"/>
      <c r="DF79" s="38"/>
      <c r="DG79" s="39"/>
      <c r="DH79" s="39"/>
      <c r="DI79" s="39"/>
      <c r="DJ79" s="39"/>
      <c r="DK79" s="39"/>
      <c r="DL79" s="39"/>
      <c r="DM79" s="38"/>
      <c r="DN79" s="38"/>
      <c r="DO79" s="38"/>
      <c r="DP79" s="38"/>
      <c r="DQ79" s="38"/>
      <c r="DR79" s="38"/>
      <c r="DS79" s="38"/>
      <c r="DT79" s="38"/>
      <c r="DU79" s="38"/>
      <c r="DV79" s="38"/>
      <c r="DW79" s="38"/>
      <c r="DX79" s="38"/>
      <c r="DY79" s="38"/>
      <c r="DZ79" s="38"/>
      <c r="EA79" s="38"/>
      <c r="EB79" s="38"/>
      <c r="EC79" s="38"/>
    </row>
    <row r="80" spans="1:133" ht="12.75">
      <c r="A80" s="22"/>
      <c r="B80" s="42" t="s">
        <v>45</v>
      </c>
      <c r="C80" s="36">
        <f>+CX80</f>
        <v>3206</v>
      </c>
      <c r="D80" s="36">
        <f>+CY80</f>
        <v>3230</v>
      </c>
      <c r="E80" s="36">
        <f>+CZ80</f>
        <v>3231</v>
      </c>
      <c r="F80" s="36">
        <f>+AVERAGE(C80:E80)</f>
        <v>3222.3333333333335</v>
      </c>
      <c r="G80" s="36">
        <f>+DB80</f>
        <v>3239</v>
      </c>
      <c r="H80" s="36">
        <f>+DC80</f>
        <v>3262</v>
      </c>
      <c r="I80" s="36">
        <f>+DD80</f>
        <v>3268</v>
      </c>
      <c r="J80" s="36">
        <f>+AVERAGE(G80:I80)</f>
        <v>3256.3333333333335</v>
      </c>
      <c r="K80" s="36">
        <f>+CH80</f>
        <v>3009</v>
      </c>
      <c r="L80" s="36">
        <f>+CI80</f>
        <v>3012</v>
      </c>
      <c r="M80" s="36">
        <f>+CJ80</f>
        <v>3018</v>
      </c>
      <c r="N80" s="36">
        <f>+AVERAGE(K80:M80)</f>
        <v>3013</v>
      </c>
      <c r="O80" s="36">
        <f>+CL80</f>
        <v>3034</v>
      </c>
      <c r="P80" s="36">
        <f>+CM80</f>
        <v>3016</v>
      </c>
      <c r="Q80" s="36">
        <f>+CN80</f>
        <v>3019</v>
      </c>
      <c r="R80" s="36">
        <f>+AVERAGE(O80:Q80)</f>
        <v>3023</v>
      </c>
      <c r="S80" s="36">
        <f>+J80-R80</f>
        <v>233.33333333333348</v>
      </c>
      <c r="T80" s="28">
        <f>+(S80/R80)</f>
        <v>0.07718601830411297</v>
      </c>
      <c r="V80" s="36">
        <v>2003</v>
      </c>
      <c r="W80" s="36">
        <v>1997</v>
      </c>
      <c r="X80" s="36">
        <v>2014</v>
      </c>
      <c r="Y80" s="36">
        <f>+AVERAGE(V80:X80)</f>
        <v>2004.6666666666667</v>
      </c>
      <c r="Z80" s="36">
        <v>2046</v>
      </c>
      <c r="AA80" s="36">
        <v>2061</v>
      </c>
      <c r="AB80" s="36">
        <v>2076</v>
      </c>
      <c r="AC80" s="36">
        <f>+AVERAGE(Z80:AB80)</f>
        <v>2061</v>
      </c>
      <c r="AD80" s="36">
        <v>2124</v>
      </c>
      <c r="AE80" s="36">
        <v>2174</v>
      </c>
      <c r="AF80" s="36">
        <v>2207</v>
      </c>
      <c r="AG80" s="36">
        <f>+AVERAGE(AD80:AF80)</f>
        <v>2168.3333333333335</v>
      </c>
      <c r="AH80" s="36">
        <v>2226</v>
      </c>
      <c r="AI80" s="36">
        <v>2264</v>
      </c>
      <c r="AJ80" s="36">
        <v>2283</v>
      </c>
      <c r="AK80" s="36">
        <f>+AVERAGE(AH80:AJ80)</f>
        <v>2257.6666666666665</v>
      </c>
      <c r="AL80" s="36">
        <v>2289</v>
      </c>
      <c r="AM80" s="36">
        <v>2310</v>
      </c>
      <c r="AN80" s="36">
        <v>2326</v>
      </c>
      <c r="AO80" s="36">
        <f>+AVERAGE(AL80:AN80)</f>
        <v>2308.3333333333335</v>
      </c>
      <c r="AP80" s="36">
        <v>2362</v>
      </c>
      <c r="AQ80" s="36">
        <v>2379</v>
      </c>
      <c r="AR80" s="36">
        <v>2393</v>
      </c>
      <c r="AS80" s="36">
        <f>+AVERAGE(AP80:AR80)</f>
        <v>2378</v>
      </c>
      <c r="AT80" s="36">
        <v>2391</v>
      </c>
      <c r="AU80" s="36">
        <v>2406</v>
      </c>
      <c r="AV80" s="36">
        <v>2407</v>
      </c>
      <c r="AW80" s="36">
        <f>+AVERAGE(AT80:AV80)</f>
        <v>2401.3333333333335</v>
      </c>
      <c r="AX80" s="36">
        <v>2437</v>
      </c>
      <c r="AY80" s="36">
        <v>2457</v>
      </c>
      <c r="AZ80" s="36">
        <v>2477</v>
      </c>
      <c r="BA80" s="36">
        <f>+AVERAGE(AX80:AZ80)</f>
        <v>2457</v>
      </c>
      <c r="BB80" s="36">
        <v>2471</v>
      </c>
      <c r="BC80" s="36">
        <v>2453</v>
      </c>
      <c r="BD80" s="36">
        <v>2459</v>
      </c>
      <c r="BE80" s="36">
        <f>+AVERAGE(BB80:BD80)</f>
        <v>2461</v>
      </c>
      <c r="BF80" s="36">
        <v>2457</v>
      </c>
      <c r="BG80" s="36">
        <v>2461</v>
      </c>
      <c r="BH80" s="36">
        <v>2483</v>
      </c>
      <c r="BI80" s="36">
        <f>+AVERAGE(BF80:BH80)</f>
        <v>2467</v>
      </c>
      <c r="BJ80" s="36">
        <v>2464</v>
      </c>
      <c r="BK80" s="36">
        <v>2458</v>
      </c>
      <c r="BL80" s="36">
        <v>2563</v>
      </c>
      <c r="BM80" s="36">
        <f>+AVERAGE(BJ80:BL80)</f>
        <v>2495</v>
      </c>
      <c r="BN80" s="36">
        <v>2643</v>
      </c>
      <c r="BO80" s="36">
        <v>2729</v>
      </c>
      <c r="BP80" s="36">
        <v>2738</v>
      </c>
      <c r="BQ80" s="36">
        <f>+AVERAGE(BN80:BP80)</f>
        <v>2703.3333333333335</v>
      </c>
      <c r="BR80" s="36">
        <v>2772</v>
      </c>
      <c r="BS80" s="36">
        <v>2775</v>
      </c>
      <c r="BT80" s="36">
        <v>2795</v>
      </c>
      <c r="BU80" s="36">
        <f>+AVERAGE(BR80:BT80)</f>
        <v>2780.6666666666665</v>
      </c>
      <c r="BV80" s="36">
        <v>2791</v>
      </c>
      <c r="BW80" s="36">
        <v>2794</v>
      </c>
      <c r="BX80" s="36">
        <v>2793</v>
      </c>
      <c r="BY80" s="36">
        <f>+AVERAGE(BV80:BX80)</f>
        <v>2792.6666666666665</v>
      </c>
      <c r="BZ80" s="36">
        <v>2804</v>
      </c>
      <c r="CA80" s="36">
        <v>2791</v>
      </c>
      <c r="CB80" s="36">
        <v>2848</v>
      </c>
      <c r="CC80" s="36">
        <f>+AVERAGE(BZ80:CB80)</f>
        <v>2814.3333333333335</v>
      </c>
      <c r="CD80" s="36">
        <v>2906</v>
      </c>
      <c r="CE80" s="36">
        <v>2983</v>
      </c>
      <c r="CF80" s="36">
        <v>3013</v>
      </c>
      <c r="CG80" s="36">
        <f>+AVERAGE(CD80:CF80)</f>
        <v>2967.3333333333335</v>
      </c>
      <c r="CH80" s="36">
        <v>3009</v>
      </c>
      <c r="CI80" s="36">
        <v>3012</v>
      </c>
      <c r="CJ80" s="36">
        <v>3018</v>
      </c>
      <c r="CK80" s="36">
        <f>+AVERAGE(CH80:CJ80)</f>
        <v>3013</v>
      </c>
      <c r="CL80" s="36">
        <v>3034</v>
      </c>
      <c r="CM80" s="36">
        <v>3016</v>
      </c>
      <c r="CN80" s="36">
        <v>3019</v>
      </c>
      <c r="CO80" s="36">
        <f>+AVERAGE(CL80:CN80)</f>
        <v>3023</v>
      </c>
      <c r="CP80" s="36">
        <v>3073</v>
      </c>
      <c r="CQ80" s="36">
        <v>3114</v>
      </c>
      <c r="CR80" s="36">
        <v>3129</v>
      </c>
      <c r="CS80" s="36">
        <f>+AVERAGE(CP80:CR80)</f>
        <v>3105.3333333333335</v>
      </c>
      <c r="CT80" s="36">
        <v>3124</v>
      </c>
      <c r="CU80" s="36">
        <v>3170</v>
      </c>
      <c r="CV80" s="36">
        <v>3179</v>
      </c>
      <c r="CW80" s="36">
        <f>+AVERAGE(CT80:CV80)</f>
        <v>3157.6666666666665</v>
      </c>
      <c r="CX80" s="36">
        <v>3206</v>
      </c>
      <c r="CY80" s="36">
        <v>3230</v>
      </c>
      <c r="CZ80" s="36">
        <v>3231</v>
      </c>
      <c r="DA80" s="36">
        <f>+AVERAGE(CX80:CZ80)</f>
        <v>3222.3333333333335</v>
      </c>
      <c r="DB80" s="36">
        <v>3239</v>
      </c>
      <c r="DC80" s="36">
        <v>3262</v>
      </c>
      <c r="DD80" s="36">
        <v>3268</v>
      </c>
      <c r="DE80" s="36">
        <f>+AVERAGE(DB80:DD80)</f>
        <v>3256.3333333333335</v>
      </c>
      <c r="DF80" s="38"/>
      <c r="DG80" s="23">
        <f>+AVERAGE(V80:AJ80)</f>
        <v>2113.9333333333334</v>
      </c>
      <c r="DH80" s="23">
        <f>+AVERAGE(AL80:AZ80)</f>
        <v>2381.444444444445</v>
      </c>
      <c r="DI80" s="34">
        <f>+AVERAGE(BB80:BP80)</f>
        <v>2520.133333333333</v>
      </c>
      <c r="DJ80" s="36">
        <f>+AVERAGE(BR80:CF80)</f>
        <v>2830.1777777777775</v>
      </c>
      <c r="DK80" s="36">
        <f>+AVERAGE(CH80:CV80)</f>
        <v>3069.222222222222</v>
      </c>
      <c r="DL80" s="36">
        <f>+AVERAGE(CX80:CZ80,DB80:DD80)</f>
        <v>3239.3333333333335</v>
      </c>
      <c r="DM80" s="38"/>
      <c r="DN80" s="38"/>
      <c r="DO80" s="38"/>
      <c r="DP80" s="38"/>
      <c r="DQ80" s="38"/>
      <c r="DR80" s="38"/>
      <c r="DS80" s="38"/>
      <c r="DT80" s="38"/>
      <c r="DU80" s="38"/>
      <c r="DV80" s="38"/>
      <c r="DW80" s="38"/>
      <c r="DX80" s="38"/>
      <c r="DY80" s="38"/>
      <c r="DZ80" s="38"/>
      <c r="EA80" s="38"/>
      <c r="EB80" s="38"/>
      <c r="EC80" s="38"/>
    </row>
    <row r="81" spans="1:133" s="37" customFormat="1" ht="12.75">
      <c r="A81" s="22"/>
      <c r="B81" s="42"/>
      <c r="C81" s="36"/>
      <c r="D81" s="36"/>
      <c r="E81" s="36"/>
      <c r="F81" s="36"/>
      <c r="G81" s="36"/>
      <c r="H81" s="36"/>
      <c r="I81" s="36"/>
      <c r="J81" s="36"/>
      <c r="K81" s="36"/>
      <c r="L81" s="36"/>
      <c r="M81" s="36"/>
      <c r="N81" s="36"/>
      <c r="O81" s="36"/>
      <c r="P81" s="36"/>
      <c r="Q81" s="36"/>
      <c r="R81" s="36"/>
      <c r="S81" s="36"/>
      <c r="T81" s="39"/>
      <c r="U81" s="19"/>
      <c r="V81" s="36"/>
      <c r="W81" s="36"/>
      <c r="X81" s="36"/>
      <c r="Y81" s="36"/>
      <c r="Z81" s="36"/>
      <c r="AA81" s="36"/>
      <c r="AB81" s="36"/>
      <c r="AC81" s="36"/>
      <c r="AD81" s="36"/>
      <c r="AE81" s="36"/>
      <c r="AF81" s="36"/>
      <c r="AG81" s="36"/>
      <c r="AH81" s="36"/>
      <c r="AI81" s="36"/>
      <c r="AJ81" s="36"/>
      <c r="AK81" s="36"/>
      <c r="AL81" s="36"/>
      <c r="AM81" s="36"/>
      <c r="AN81" s="36"/>
      <c r="AO81" s="36"/>
      <c r="AP81" s="36"/>
      <c r="AQ81" s="36"/>
      <c r="AR81" s="36"/>
      <c r="AS81" s="36"/>
      <c r="AT81" s="36"/>
      <c r="AU81" s="36"/>
      <c r="AV81" s="36"/>
      <c r="AW81" s="36"/>
      <c r="AX81" s="36"/>
      <c r="AY81" s="36"/>
      <c r="AZ81" s="36"/>
      <c r="BA81" s="36"/>
      <c r="BB81" s="36"/>
      <c r="BC81" s="36"/>
      <c r="BD81" s="36"/>
      <c r="BE81" s="36"/>
      <c r="BF81" s="36"/>
      <c r="BG81" s="36"/>
      <c r="BH81" s="36"/>
      <c r="BI81" s="36"/>
      <c r="BJ81" s="36"/>
      <c r="BK81" s="36"/>
      <c r="BL81" s="36"/>
      <c r="BM81" s="36"/>
      <c r="BN81" s="36"/>
      <c r="BO81" s="36"/>
      <c r="BP81" s="36"/>
      <c r="BQ81" s="36"/>
      <c r="BR81" s="36"/>
      <c r="BS81" s="36"/>
      <c r="BT81" s="36"/>
      <c r="BU81" s="36"/>
      <c r="BV81" s="36"/>
      <c r="BW81" s="36"/>
      <c r="BX81" s="36"/>
      <c r="BY81" s="36"/>
      <c r="BZ81" s="36"/>
      <c r="CA81" s="36"/>
      <c r="CB81" s="36"/>
      <c r="CC81" s="36"/>
      <c r="CD81" s="36"/>
      <c r="CE81" s="36"/>
      <c r="CF81" s="36"/>
      <c r="CG81" s="36"/>
      <c r="CH81" s="36"/>
      <c r="CI81" s="36"/>
      <c r="CJ81" s="36"/>
      <c r="CK81" s="36"/>
      <c r="CL81" s="36"/>
      <c r="CM81" s="36"/>
      <c r="CN81" s="36"/>
      <c r="CO81" s="36"/>
      <c r="CP81" s="36"/>
      <c r="CQ81" s="36"/>
      <c r="CR81" s="36"/>
      <c r="CS81" s="36"/>
      <c r="CT81" s="36"/>
      <c r="CU81" s="36"/>
      <c r="CV81" s="36"/>
      <c r="CW81" s="36"/>
      <c r="CX81" s="36"/>
      <c r="CY81" s="36"/>
      <c r="CZ81" s="36"/>
      <c r="DA81" s="36"/>
      <c r="DB81" s="36"/>
      <c r="DC81" s="36"/>
      <c r="DD81" s="36"/>
      <c r="DE81" s="36"/>
      <c r="DF81" s="38"/>
      <c r="DG81" s="36"/>
      <c r="DH81" s="36"/>
      <c r="DI81" s="36"/>
      <c r="DJ81" s="36"/>
      <c r="DK81" s="36"/>
      <c r="DL81" s="36"/>
      <c r="DM81" s="38"/>
      <c r="DN81" s="38"/>
      <c r="DO81" s="38"/>
      <c r="DP81" s="38"/>
      <c r="DQ81" s="38"/>
      <c r="DR81" s="38"/>
      <c r="DS81" s="38"/>
      <c r="DT81" s="38"/>
      <c r="DU81" s="38"/>
      <c r="DV81" s="38"/>
      <c r="DW81" s="38"/>
      <c r="DX81" s="38"/>
      <c r="DY81" s="38"/>
      <c r="DZ81" s="38"/>
      <c r="EA81" s="38"/>
      <c r="EB81" s="38"/>
      <c r="EC81" s="38"/>
    </row>
    <row r="82" spans="1:116" s="37" customFormat="1" ht="12.75" outlineLevel="1">
      <c r="A82" s="24"/>
      <c r="B82" s="42" t="s">
        <v>32</v>
      </c>
      <c r="C82" s="31">
        <f>+CX82</f>
        <v>50.3761</v>
      </c>
      <c r="D82" s="31">
        <f>+CY82</f>
        <v>50.4897</v>
      </c>
      <c r="E82" s="31">
        <f>+CZ82</f>
        <v>50.5432</v>
      </c>
      <c r="F82" s="31">
        <f>+AVERAGE(C82:E82)</f>
        <v>50.46966666666666</v>
      </c>
      <c r="G82" s="31">
        <f>+DB82</f>
        <v>50.5524</v>
      </c>
      <c r="H82" s="31">
        <f>+DC82</f>
        <v>50.5647</v>
      </c>
      <c r="I82" s="31">
        <f>+DD82</f>
        <v>50.7277</v>
      </c>
      <c r="J82" s="31">
        <f>+AVERAGE(G82:I82)</f>
        <v>50.61493333333333</v>
      </c>
      <c r="K82" s="31">
        <f>+CH82</f>
        <v>48.424699999999994</v>
      </c>
      <c r="L82" s="31">
        <f>+CI82</f>
        <v>48.8367</v>
      </c>
      <c r="M82" s="31">
        <f>+CJ82</f>
        <v>49.20291428571428</v>
      </c>
      <c r="N82" s="31">
        <f>+AVERAGE(K82:M82)</f>
        <v>48.821438095238086</v>
      </c>
      <c r="O82" s="31">
        <f>+CL82</f>
        <v>49.3807</v>
      </c>
      <c r="P82" s="31">
        <f>+CM82</f>
        <v>49.4018</v>
      </c>
      <c r="Q82" s="31">
        <f>+CN82</f>
        <v>49.4161</v>
      </c>
      <c r="R82" s="31">
        <f>+AVERAGE(O82:Q82)</f>
        <v>49.39953333333333</v>
      </c>
      <c r="S82" s="31">
        <f>+J82-R82</f>
        <v>1.2154000000000025</v>
      </c>
      <c r="T82" s="39">
        <f>+(S82/R82)</f>
        <v>0.024603471287852972</v>
      </c>
      <c r="U82" s="19"/>
      <c r="V82" s="31">
        <v>42.9692</v>
      </c>
      <c r="W82" s="31">
        <v>43.1817</v>
      </c>
      <c r="X82" s="31">
        <v>43.2189</v>
      </c>
      <c r="Y82" s="31">
        <f>+AVERAGE(V82:X82)</f>
        <v>43.123266666666666</v>
      </c>
      <c r="Z82" s="31">
        <v>43.2036</v>
      </c>
      <c r="AA82" s="31">
        <v>43.283304761904766</v>
      </c>
      <c r="AB82" s="31">
        <v>43.4811</v>
      </c>
      <c r="AC82" s="31">
        <f>+AVERAGE(Z82:AB82)</f>
        <v>43.32266825396825</v>
      </c>
      <c r="AD82" s="31">
        <v>43.5749</v>
      </c>
      <c r="AE82" s="31">
        <v>43.6016</v>
      </c>
      <c r="AF82" s="31">
        <v>43.76516666666667</v>
      </c>
      <c r="AG82" s="31">
        <f>+AVERAGE(AD82:AF82)</f>
        <v>43.64722222222222</v>
      </c>
      <c r="AH82" s="31">
        <v>43.9085</v>
      </c>
      <c r="AI82" s="31">
        <v>44.1474</v>
      </c>
      <c r="AJ82" s="31">
        <v>44.2607</v>
      </c>
      <c r="AK82" s="31">
        <f>+AVERAGE(AH82:AJ82)</f>
        <v>44.105533333333334</v>
      </c>
      <c r="AL82" s="31">
        <v>44.607922222222236</v>
      </c>
      <c r="AM82" s="31">
        <v>44.8817</v>
      </c>
      <c r="AN82" s="31">
        <v>44.7524</v>
      </c>
      <c r="AO82" s="31">
        <f>+AVERAGE(AL82:AN82)</f>
        <v>44.747340740740746</v>
      </c>
      <c r="AP82" s="31">
        <v>44.7971238095238</v>
      </c>
      <c r="AQ82" s="31">
        <v>44.8651</v>
      </c>
      <c r="AR82" s="31">
        <v>44.914857142857144</v>
      </c>
      <c r="AS82" s="31">
        <f>+AVERAGE(AP82:AR82)</f>
        <v>44.85902698412698</v>
      </c>
      <c r="AT82" s="31">
        <v>45.06055652173912</v>
      </c>
      <c r="AU82" s="31">
        <v>45.143261904761914</v>
      </c>
      <c r="AV82" s="31">
        <v>45.22822380952381</v>
      </c>
      <c r="AW82" s="31">
        <f>+AVERAGE(AT82:AV82)</f>
        <v>45.14401407867496</v>
      </c>
      <c r="AX82" s="31">
        <v>45.3339</v>
      </c>
      <c r="AY82" s="31">
        <v>45.4333</v>
      </c>
      <c r="AZ82" s="31">
        <v>45.5277</v>
      </c>
      <c r="BA82" s="31">
        <f>+AVERAGE(AX82:AZ82)</f>
        <v>45.43163333333334</v>
      </c>
      <c r="BB82" s="31">
        <v>45.6154</v>
      </c>
      <c r="BC82" s="31">
        <v>45.7642</v>
      </c>
      <c r="BD82" s="31">
        <v>45.8094</v>
      </c>
      <c r="BE82" s="31">
        <f>+AVERAGE(BB82:BD82)</f>
        <v>45.729666666666674</v>
      </c>
      <c r="BF82" s="31">
        <v>45.8535</v>
      </c>
      <c r="BG82" s="31">
        <v>45.901</v>
      </c>
      <c r="BH82" s="31">
        <v>45.95412727272728</v>
      </c>
      <c r="BI82" s="31">
        <f>+AVERAGE(BF82:BH82)</f>
        <v>45.902875757575764</v>
      </c>
      <c r="BJ82" s="31">
        <v>45.9945</v>
      </c>
      <c r="BK82" s="31">
        <v>46.0061</v>
      </c>
      <c r="BL82" s="31">
        <v>46.17459999999999</v>
      </c>
      <c r="BM82" s="31">
        <f>+AVERAGE(BJ82:BL82)</f>
        <v>46.0584</v>
      </c>
      <c r="BN82" s="31">
        <v>46.4371</v>
      </c>
      <c r="BO82" s="31">
        <v>46.5893</v>
      </c>
      <c r="BP82" s="31">
        <v>46.6741</v>
      </c>
      <c r="BQ82" s="31">
        <f>+AVERAGE(BN82:BP82)</f>
        <v>46.566833333333335</v>
      </c>
      <c r="BR82" s="31">
        <v>46.7828</v>
      </c>
      <c r="BS82" s="31">
        <v>47.1285</v>
      </c>
      <c r="BT82" s="31">
        <v>47.3172</v>
      </c>
      <c r="BU82" s="31">
        <f>+AVERAGE(BR82:BT82)</f>
        <v>47.076166666666666</v>
      </c>
      <c r="BV82" s="31">
        <v>47.3961111111111</v>
      </c>
      <c r="BW82" s="31">
        <v>47.4402</v>
      </c>
      <c r="BX82" s="31">
        <v>47.5046</v>
      </c>
      <c r="BY82" s="31">
        <f>+AVERAGE(BV82:BX82)</f>
        <v>47.446970370370366</v>
      </c>
      <c r="BZ82" s="31">
        <v>47.5375</v>
      </c>
      <c r="CA82" s="31">
        <v>47.58120454545454</v>
      </c>
      <c r="CB82" s="31">
        <v>47.7206</v>
      </c>
      <c r="CC82" s="31">
        <f>+AVERAGE(BZ82:CB82)</f>
        <v>47.613101515151506</v>
      </c>
      <c r="CD82" s="31">
        <v>47.8314</v>
      </c>
      <c r="CE82" s="31">
        <v>47.97352380952381</v>
      </c>
      <c r="CF82" s="31">
        <v>48.19887</v>
      </c>
      <c r="CG82" s="31">
        <f>+AVERAGE(CD82:CF82)</f>
        <v>48.001264603174604</v>
      </c>
      <c r="CH82" s="31">
        <v>48.424699999999994</v>
      </c>
      <c r="CI82" s="31">
        <v>48.8367</v>
      </c>
      <c r="CJ82" s="31">
        <v>49.20291428571428</v>
      </c>
      <c r="CK82" s="31">
        <f>+AVERAGE(CH82:CJ82)</f>
        <v>48.821438095238086</v>
      </c>
      <c r="CL82" s="31">
        <v>49.3807</v>
      </c>
      <c r="CM82" s="31">
        <v>49.4018</v>
      </c>
      <c r="CN82" s="31">
        <v>49.4161</v>
      </c>
      <c r="CO82" s="31">
        <f>+AVERAGE(CL82:CN82)</f>
        <v>49.39953333333333</v>
      </c>
      <c r="CP82" s="31">
        <v>49.5841</v>
      </c>
      <c r="CQ82" s="31">
        <v>49.7276</v>
      </c>
      <c r="CR82" s="31">
        <v>49.8208</v>
      </c>
      <c r="CS82" s="31">
        <f>+AVERAGE(CP82:CR82)</f>
        <v>49.71083333333333</v>
      </c>
      <c r="CT82" s="31">
        <v>49.977</v>
      </c>
      <c r="CU82" s="31">
        <v>50.1375</v>
      </c>
      <c r="CV82" s="31">
        <v>50.21</v>
      </c>
      <c r="CW82" s="31">
        <f>+AVERAGE(CT82:CV82)</f>
        <v>50.10816666666667</v>
      </c>
      <c r="CX82" s="31">
        <v>50.3761</v>
      </c>
      <c r="CY82" s="31">
        <v>50.4897</v>
      </c>
      <c r="CZ82" s="31">
        <v>50.5432</v>
      </c>
      <c r="DA82" s="31">
        <f>+AVERAGE(CX82:CZ82)</f>
        <v>50.46966666666666</v>
      </c>
      <c r="DB82" s="31">
        <v>50.5524</v>
      </c>
      <c r="DC82" s="31">
        <v>50.5647</v>
      </c>
      <c r="DD82" s="31">
        <v>50.7277</v>
      </c>
      <c r="DE82" s="31">
        <f>+AVERAGE(DB82:DD82)</f>
        <v>50.61493333333333</v>
      </c>
      <c r="DG82" s="31">
        <f>+AVERAGE(V82:AJ82)</f>
        <v>43.51261523809524</v>
      </c>
      <c r="DH82" s="31">
        <f>+AVERAGE(AL82:AZ82)</f>
        <v>45.01976181427804</v>
      </c>
      <c r="DI82" s="31">
        <f>+AVERAGE(BB82:BP82)</f>
        <v>46.03095131313132</v>
      </c>
      <c r="DJ82" s="31">
        <f>+AVERAGE(BR82:CF82)</f>
        <v>47.5032498678852</v>
      </c>
      <c r="DK82" s="31">
        <f>+AVERAGE(CH82:CV82)</f>
        <v>49.4701146031746</v>
      </c>
      <c r="DL82" s="31">
        <f>+AVERAGE(CX82:CZ82,DB82:DD82)</f>
        <v>50.54229999999999</v>
      </c>
    </row>
    <row r="83" spans="2:114" ht="12.75">
      <c r="B83" s="1"/>
      <c r="U83" s="1"/>
      <c r="BB83" s="1"/>
      <c r="BC83" s="1"/>
      <c r="BD83" s="1"/>
      <c r="BF83" s="1"/>
      <c r="BG83" s="1"/>
      <c r="BH83" s="1"/>
      <c r="BJ83" s="1"/>
      <c r="BK83" s="1"/>
      <c r="BL83" s="1"/>
      <c r="BN83" s="1"/>
      <c r="BO83" s="1"/>
      <c r="BP83" s="1"/>
      <c r="BR83" s="1"/>
      <c r="BS83" s="1"/>
      <c r="BT83" s="1"/>
      <c r="BV83" s="44"/>
      <c r="BW83" s="44"/>
      <c r="BX83" s="44"/>
      <c r="BY83" s="44"/>
      <c r="BZ83" s="44"/>
      <c r="CA83" s="44"/>
      <c r="CB83" s="44"/>
      <c r="CC83" s="44"/>
      <c r="CD83" s="44"/>
      <c r="CE83" s="44"/>
      <c r="CF83" s="44"/>
      <c r="CG83" s="44"/>
      <c r="CH83" s="44"/>
      <c r="CI83" s="44"/>
      <c r="CJ83" s="44"/>
      <c r="CK83" s="44"/>
      <c r="CL83" s="44"/>
      <c r="CM83" s="44"/>
      <c r="CN83" s="44"/>
      <c r="CO83" s="44"/>
      <c r="CP83" s="44"/>
      <c r="CQ83" s="44"/>
      <c r="CR83" s="44"/>
      <c r="CS83" s="44"/>
      <c r="CT83" s="44"/>
      <c r="CU83" s="44"/>
      <c r="CV83" s="44"/>
      <c r="CW83" s="44"/>
      <c r="CX83" s="44"/>
      <c r="CY83" s="44"/>
      <c r="CZ83" s="44"/>
      <c r="DA83" s="44"/>
      <c r="DB83" s="44"/>
      <c r="DC83" s="44"/>
      <c r="DD83" s="44"/>
      <c r="DE83" s="44"/>
      <c r="DH83" s="4"/>
      <c r="DI83" s="4"/>
      <c r="DJ83" s="40"/>
    </row>
    <row r="84" spans="1:109" s="37" customFormat="1" ht="12.75">
      <c r="A84" s="24"/>
      <c r="C84" s="36"/>
      <c r="D84" s="36"/>
      <c r="E84" s="36"/>
      <c r="F84" s="36"/>
      <c r="G84" s="36"/>
      <c r="H84" s="36"/>
      <c r="I84" s="36"/>
      <c r="J84" s="36"/>
      <c r="K84" s="36"/>
      <c r="L84" s="39"/>
      <c r="M84" s="36"/>
      <c r="N84" s="36"/>
      <c r="O84" s="36"/>
      <c r="P84" s="36"/>
      <c r="Q84" s="36"/>
      <c r="R84" s="36"/>
      <c r="S84" s="36"/>
      <c r="T84" s="39"/>
      <c r="U84" s="19"/>
      <c r="V84" s="44"/>
      <c r="W84" s="44"/>
      <c r="X84" s="44"/>
      <c r="Y84" s="44"/>
      <c r="Z84" s="44"/>
      <c r="AA84" s="44"/>
      <c r="AB84" s="44"/>
      <c r="AC84" s="44"/>
      <c r="AD84" s="44"/>
      <c r="AE84" s="44"/>
      <c r="AF84" s="44"/>
      <c r="AG84" s="44"/>
      <c r="AH84" s="44"/>
      <c r="AI84" s="44"/>
      <c r="AJ84" s="44"/>
      <c r="AK84" s="44"/>
      <c r="AL84" s="44"/>
      <c r="AM84" s="44"/>
      <c r="AN84" s="44"/>
      <c r="AO84" s="44"/>
      <c r="AP84" s="44"/>
      <c r="AQ84" s="44"/>
      <c r="AR84" s="44"/>
      <c r="AS84" s="44"/>
      <c r="AT84" s="44"/>
      <c r="AU84" s="44"/>
      <c r="AV84" s="44"/>
      <c r="AW84" s="44"/>
      <c r="AX84" s="44"/>
      <c r="AY84" s="44"/>
      <c r="AZ84" s="44"/>
      <c r="BA84" s="44"/>
      <c r="BB84" s="44"/>
      <c r="BC84" s="44"/>
      <c r="BD84" s="44"/>
      <c r="BE84" s="44"/>
      <c r="BF84" s="61"/>
      <c r="BG84" s="44"/>
      <c r="BH84" s="44"/>
      <c r="BI84" s="44"/>
      <c r="BJ84" s="44"/>
      <c r="BK84" s="44"/>
      <c r="BL84" s="44"/>
      <c r="BM84" s="44"/>
      <c r="BN84" s="44"/>
      <c r="BO84" s="44"/>
      <c r="BP84" s="44"/>
      <c r="BQ84" s="44"/>
      <c r="BR84" s="44"/>
      <c r="BS84" s="44"/>
      <c r="BT84" s="44"/>
      <c r="BU84" s="44"/>
      <c r="BV84" s="44"/>
      <c r="BW84" s="44"/>
      <c r="BX84" s="44"/>
      <c r="BY84" s="44"/>
      <c r="BZ84" s="44"/>
      <c r="CA84" s="44"/>
      <c r="CB84" s="44"/>
      <c r="CC84" s="44"/>
      <c r="CD84" s="44"/>
      <c r="CE84" s="44"/>
      <c r="CF84" s="44"/>
      <c r="CG84" s="44"/>
      <c r="CH84" s="44"/>
      <c r="CI84" s="44"/>
      <c r="CJ84" s="44"/>
      <c r="CK84" s="44"/>
      <c r="CL84" s="44"/>
      <c r="CM84" s="44"/>
      <c r="CN84" s="44"/>
      <c r="CO84" s="44"/>
      <c r="CP84" s="44"/>
      <c r="CQ84" s="44"/>
      <c r="CR84" s="44"/>
      <c r="CS84" s="44"/>
      <c r="CT84" s="44"/>
      <c r="CU84" s="44"/>
      <c r="CV84" s="44"/>
      <c r="CW84" s="44"/>
      <c r="CX84" s="44"/>
      <c r="CY84" s="44"/>
      <c r="CZ84" s="44"/>
      <c r="DA84" s="44"/>
      <c r="DB84" s="44"/>
      <c r="DC84" s="44"/>
      <c r="DD84" s="44"/>
      <c r="DE84" s="44"/>
    </row>
    <row r="85" spans="1:109" s="37" customFormat="1" ht="12.75">
      <c r="A85" s="24"/>
      <c r="C85" s="36"/>
      <c r="D85" s="36"/>
      <c r="E85" s="36"/>
      <c r="F85" s="36"/>
      <c r="G85" s="36"/>
      <c r="H85" s="36"/>
      <c r="I85" s="36"/>
      <c r="J85" s="36"/>
      <c r="K85" s="36"/>
      <c r="L85" s="39"/>
      <c r="M85" s="36"/>
      <c r="N85" s="36"/>
      <c r="O85" s="36"/>
      <c r="P85" s="36"/>
      <c r="Q85" s="36"/>
      <c r="R85" s="36"/>
      <c r="S85" s="36"/>
      <c r="T85" s="39"/>
      <c r="U85" s="19"/>
      <c r="V85" s="44"/>
      <c r="W85" s="44"/>
      <c r="X85" s="44"/>
      <c r="Y85" s="44"/>
      <c r="Z85" s="44"/>
      <c r="AA85" s="44"/>
      <c r="AB85" s="44"/>
      <c r="AC85" s="44"/>
      <c r="AD85" s="44"/>
      <c r="AE85" s="44"/>
      <c r="AF85" s="44"/>
      <c r="AG85" s="44"/>
      <c r="AH85" s="44"/>
      <c r="AI85" s="44"/>
      <c r="AJ85" s="44"/>
      <c r="AK85" s="44"/>
      <c r="AL85" s="44"/>
      <c r="AM85" s="44"/>
      <c r="AN85" s="44"/>
      <c r="AO85" s="44"/>
      <c r="AP85" s="44"/>
      <c r="AQ85" s="44"/>
      <c r="AR85" s="44"/>
      <c r="AS85" s="44"/>
      <c r="AT85" s="44"/>
      <c r="AU85" s="44"/>
      <c r="AV85" s="44"/>
      <c r="AW85" s="44"/>
      <c r="AX85" s="44"/>
      <c r="AY85" s="44"/>
      <c r="AZ85" s="44"/>
      <c r="BA85" s="44"/>
      <c r="BB85" s="44"/>
      <c r="BC85" s="44"/>
      <c r="BD85" s="44"/>
      <c r="BE85" s="44"/>
      <c r="BF85" s="44"/>
      <c r="BG85" s="44"/>
      <c r="BH85" s="44"/>
      <c r="BI85" s="44"/>
      <c r="BJ85" s="44"/>
      <c r="BK85" s="44"/>
      <c r="BL85" s="44"/>
      <c r="BM85" s="44"/>
      <c r="BN85" s="44"/>
      <c r="BO85" s="44"/>
      <c r="BP85" s="44"/>
      <c r="BQ85" s="44"/>
      <c r="BR85" s="44"/>
      <c r="BS85" s="44"/>
      <c r="BT85" s="44"/>
      <c r="BU85" s="44"/>
      <c r="BV85" s="44"/>
      <c r="BW85" s="44"/>
      <c r="BX85" s="44"/>
      <c r="BY85" s="44"/>
      <c r="BZ85" s="44"/>
      <c r="CA85" s="44"/>
      <c r="CB85" s="44"/>
      <c r="CC85" s="44"/>
      <c r="CD85" s="44"/>
      <c r="CE85" s="44"/>
      <c r="CF85" s="44"/>
      <c r="CG85" s="44"/>
      <c r="CH85" s="44"/>
      <c r="CI85" s="44"/>
      <c r="CJ85" s="44"/>
      <c r="CK85" s="44"/>
      <c r="CL85" s="44"/>
      <c r="CM85" s="44"/>
      <c r="CN85" s="44"/>
      <c r="CO85" s="44"/>
      <c r="CP85" s="44"/>
      <c r="CQ85" s="44"/>
      <c r="CR85" s="44"/>
      <c r="CS85" s="44"/>
      <c r="CT85" s="44"/>
      <c r="CU85" s="44"/>
      <c r="CV85" s="44"/>
      <c r="CW85" s="44"/>
      <c r="CX85" s="44"/>
      <c r="CY85" s="44"/>
      <c r="CZ85" s="44"/>
      <c r="DA85" s="44"/>
      <c r="DB85" s="44"/>
      <c r="DC85" s="44"/>
      <c r="DD85" s="44"/>
      <c r="DE85" s="44"/>
    </row>
    <row r="86" spans="2:74" ht="12.75">
      <c r="B86" s="1"/>
      <c r="U86" s="1"/>
      <c r="BB86" s="1"/>
      <c r="BC86" s="1"/>
      <c r="BD86" s="1"/>
      <c r="BF86" s="1"/>
      <c r="BG86" s="1"/>
      <c r="BH86" s="1"/>
      <c r="BJ86" s="1"/>
      <c r="BK86" s="1"/>
      <c r="BL86" s="1"/>
      <c r="BN86" s="1"/>
      <c r="BO86" s="1"/>
      <c r="BP86" s="1"/>
      <c r="BR86" s="1"/>
      <c r="BS86" s="1"/>
      <c r="BT86" s="1"/>
      <c r="BV86" s="1"/>
    </row>
    <row r="87" spans="2:74" ht="12.75">
      <c r="B87" s="1"/>
      <c r="U87" s="1"/>
      <c r="BB87" s="1"/>
      <c r="BC87" s="1"/>
      <c r="BD87" s="1"/>
      <c r="BF87" s="1"/>
      <c r="BG87" s="1"/>
      <c r="BH87" s="1"/>
      <c r="BJ87" s="1"/>
      <c r="BK87" s="1"/>
      <c r="BL87" s="1"/>
      <c r="BN87" s="1"/>
      <c r="BO87" s="1"/>
      <c r="BP87" s="1"/>
      <c r="BR87" s="1"/>
      <c r="BS87" s="1"/>
      <c r="BT87" s="1"/>
      <c r="BV87" s="1"/>
    </row>
    <row r="88" spans="2:74" ht="12.75">
      <c r="B88" s="1"/>
      <c r="U88" s="1"/>
      <c r="BB88" s="1"/>
      <c r="BC88" s="1"/>
      <c r="BD88" s="1"/>
      <c r="BF88" s="1"/>
      <c r="BG88" s="1"/>
      <c r="BH88" s="1"/>
      <c r="BJ88" s="1"/>
      <c r="BK88" s="1"/>
      <c r="BL88" s="1"/>
      <c r="BN88" s="1"/>
      <c r="BO88" s="1"/>
      <c r="BP88" s="1"/>
      <c r="BR88" s="1"/>
      <c r="BS88" s="1"/>
      <c r="BT88" s="1"/>
      <c r="BV88" s="1"/>
    </row>
    <row r="89" spans="22:109" ht="12" customHeight="1">
      <c r="V89" s="56"/>
      <c r="W89" s="56"/>
      <c r="X89" s="56"/>
      <c r="Y89" s="56"/>
      <c r="Z89" s="56"/>
      <c r="AA89" s="56"/>
      <c r="AB89" s="56"/>
      <c r="AC89" s="56"/>
      <c r="AD89" s="56"/>
      <c r="AE89" s="56"/>
      <c r="AF89" s="56"/>
      <c r="AG89" s="56"/>
      <c r="AH89" s="56"/>
      <c r="AI89" s="56"/>
      <c r="AJ89" s="56"/>
      <c r="AK89" s="56"/>
      <c r="AL89" s="56"/>
      <c r="AM89" s="56"/>
      <c r="AN89" s="56"/>
      <c r="AO89" s="56"/>
      <c r="AP89" s="56"/>
      <c r="AQ89" s="56"/>
      <c r="AR89" s="56"/>
      <c r="AS89" s="56"/>
      <c r="AT89" s="56"/>
      <c r="AU89" s="56"/>
      <c r="AV89" s="56"/>
      <c r="AW89" s="56"/>
      <c r="AX89" s="56"/>
      <c r="AY89" s="56"/>
      <c r="AZ89" s="56"/>
      <c r="BA89" s="56"/>
      <c r="BB89" s="56"/>
      <c r="BC89" s="56"/>
      <c r="BD89" s="56"/>
      <c r="BE89" s="56"/>
      <c r="BF89" s="56"/>
      <c r="BG89" s="56"/>
      <c r="BH89" s="56"/>
      <c r="BI89" s="56"/>
      <c r="BJ89" s="56"/>
      <c r="BK89" s="56"/>
      <c r="BL89" s="56"/>
      <c r="BM89" s="56"/>
      <c r="BN89" s="56"/>
      <c r="BO89" s="56"/>
      <c r="BP89" s="66"/>
      <c r="BQ89" s="66"/>
      <c r="BR89" s="56"/>
      <c r="BS89" s="56"/>
      <c r="BT89" s="56"/>
      <c r="BU89" s="56"/>
      <c r="BV89" s="56"/>
      <c r="BW89" s="56"/>
      <c r="BX89" s="56"/>
      <c r="BY89" s="56"/>
      <c r="BZ89" s="56"/>
      <c r="CA89" s="56"/>
      <c r="CB89" s="56"/>
      <c r="CC89" s="56"/>
      <c r="CD89" s="56"/>
      <c r="CE89" s="56"/>
      <c r="CF89" s="56"/>
      <c r="CG89" s="56"/>
      <c r="CH89" s="56"/>
      <c r="CI89" s="56"/>
      <c r="CJ89" s="56"/>
      <c r="CK89" s="56"/>
      <c r="CL89" s="56"/>
      <c r="CM89" s="56"/>
      <c r="CN89" s="56"/>
      <c r="CO89" s="56"/>
      <c r="CP89" s="56"/>
      <c r="CQ89" s="56"/>
      <c r="CR89" s="56"/>
      <c r="CS89" s="56"/>
      <c r="CT89" s="56"/>
      <c r="CU89" s="56"/>
      <c r="CV89" s="56"/>
      <c r="CW89" s="56"/>
      <c r="CX89" s="56"/>
      <c r="CY89" s="56"/>
      <c r="CZ89" s="56"/>
      <c r="DA89" s="56"/>
      <c r="DB89" s="56"/>
      <c r="DC89" s="56"/>
      <c r="DD89" s="56"/>
      <c r="DE89" s="56"/>
    </row>
    <row r="90" ht="12" customHeight="1">
      <c r="B90" s="57"/>
    </row>
  </sheetData>
  <sheetProtection/>
  <mergeCells count="2">
    <mergeCell ref="DG6:DL6"/>
    <mergeCell ref="C6:T6"/>
  </mergeCells>
  <printOptions horizontalCentered="1"/>
  <pageMargins left="0.25" right="0.25" top="0.25" bottom="0.25" header="0.25" footer="0.25"/>
  <pageSetup fitToHeight="0" fitToWidth="1" horizontalDpi="600" verticalDpi="600" orientation="portrait" scale="11" r:id="rId2"/>
  <ignoredErrors>
    <ignoredError sqref="DH7:DI7" numberStoredAsText="1"/>
    <ignoredError sqref="DG12:DI12 DG38:DI38 DG37:DI37 DG44:DI44 DG43:DI43 DG50:DI50 DG49:DI49 DG14:DI14 DG13:DI13 DG16:DI16 DG15:DI15 DG18:DI18 DG17:DI17 DG20:DI20 DG19:DI19 DG22:DI22 DG21:DI21 DG24:DI24 DG23:DI23 DG26:DI26 DG25:DI25 DG28:DI28 DG27:DI27 DG34:DI34 DG33:DI33 DG36:DI36 DG35:DI35 DG41:DI41 DG39:DI39 DG30:DI30 DG29:DI29 DG32:DI32 DG31:DI31 DG46:DI46 DG45:DI45 DG48:DI48 DG47:DI47 DG52:DI52 DG51:DI51 DG54:DI54 DG53:DI53 DG56:DI56 DG55:DI55 DG58:DI58 DG57:DI57 DG60:DI60 DG59:DI59 DG62:DI62 DG61:DI61 DG64:DI64 DG63:DI63 DG65:DI65 DG68:DI68 DG67:DI67 DG70:DI70 DG69:DI69 DG72:DI72 DG71:DI71 DG74:DI74 DG73:DI73 DG76:DI76 DG75:DI75 DG78:DI78 DG77:DI77 DG80:DI80 DG79:DI79 U79 U80 DG82:DI82 DG40:DI40 DG42:DI42 T13 T79 T9 T67 T11 T15 T17 T19 T21 T25 T27 T31 T33 T35 T37 T39 T41 T43 T45 T47 T49 T53 T57 T61 T65 T71 T73 T75 T77 DH66 DG66 DI66 C65 C61:C63 C57:C59 C53:C55 C49:C51 C47 C23 C81 C79 C67 C69 C71 C73 C75 C77 C30 C25 C27:C29 C31 C33 C35 C37 C39 C41 C43 C45 C16 C10 C13 C9 C11 C15 C17 C19 C21:C22 DG8:DI8 T55 DK83 T63 DJ18 DJ20 DJ14 DJ12 DJ10 DJ9 DJ11 DJ13 DJ21 DJ19 DJ15 DJ17 DJ16 DJ42 DJ38 DJ26 DJ34 DJ36 DJ40 DJ32 DJ24 DJ28 DJ30 DJ31 DJ29 DJ39 DJ35 DJ33 DJ27 DJ25 DJ37 DJ41 DJ68 DJ70 DJ72 DJ74 DJ76 DJ78 DJ80 DJ82 DJ66 DJ81 DJ79 DJ77 DJ75 DJ73 DJ71 DJ69 DJ67 DJ50 DJ54 DJ58 DJ62 DJ65 DJ63 DJ61 DJ59 DJ57 DJ55 DJ53 DJ51 DJ47 DJ45 DJ49 DJ43 DJ23 DJ22 DJ8 DJ44 DJ46 DJ48 DJ52 DJ56 DJ60 DJ64 DK30 DK28 DK22 DK16 DK50 DK54 DK58 DK62 DK10 DK9 DK11 DK65 DK63 DK61 DK59 DK57 DK55 DK53 DK51 DK49 DK47 DK45 DK43 DK67 DK13 DK15 DK17 DK19 DK21 DK23 DK25 DK27 DK29 DK31 DK33 DK35 DK37 DK39 DK41 DK69 DK71 DK73 DK75 DK77 DK79 DK81 DK8 DK82 DK80 DK78 DK76 DK74 DK72 DK70 DK42 DK40 DK38 DK36 DK34 DK32 DK26 DK24 DK20 DK18 DK14 DK68 DK44 DK46 DK48 DK52 DK56 DK60 DK64 DK66 DK12 T23 T29 T51 T59" formulaRange="1"/>
    <ignoredError sqref="DG7 CW72" numberStoredAsText="1" formulaRange="1"/>
    <ignoredError sqref="Y33:DA33 Y73:DA73 Y72:CU72 Y45:DA45 Y44:CW44 DA44 Y47:DA47 Y46:CW46 DA46 Y49:DA49 Y48:CX48 DA48 Y51:DA51 Y50:CX50 DA50 Y55:DA55 Y54:CX54 DA54 Y59:DA59 Y58:CX58 DA58 Y63:DA63 Y62:CX62 DA62 Y53:DA53 Z52:AB52 Y57:DA57 Z56:AB56 Y61:DA61 Z60:AB60 Y65:DA65 Z64:AB64 AD52:AF52 AD56:AF56 AD60:AF60 AD64:AF64 AH52:AJ52 AH56:AJ56 AH60:AJ60 AH64:AJ64 AL52:AN52 AL56:AN56 AL60:AN60 AL64:AN64 AP52:AR52 AP56:AR56 AP60:AR60 AP64:AR64 AT52:AV52 AT56:AV56 AT60:AV60 AT64:AV64 AX52:AZ52 AX56:AZ56 AX60:AZ60 AX64:AZ64 BB52:BD52 BB56:BD56 BB60:BD60 BB64:BD64 BF52:BH52 BF56:BH56 BF60:BH60 BF64:BH64 BJ52:BL52 BJ56:BL56 BJ60:BL60 BJ64:BL64 BN52:BP52 BN56:BP56 BN60:BP60 BN64:BP64 BR52:BT52 BR56:BT56 BR60:BT60 BR64:BS64 BV52:BX52 BV56:BX56 BV60:BX60 BV64:BX64 BZ52:CB52 BZ56:CB56 BZ60:CB60 BZ64:CB64 CD52:CF52 CD56:CF56 CD60:CF60 CD64:CF64 CH52:CJ52 CH56:CJ56 CH60:CJ60 CH64:CJ64 CL52:CN52 CL56:CN56 CL60:CN60 CL64:CN64 CP52:CR52 CP56:CR56 CP60:CR60 CP64:CR64 CT64:CV64 CT60:CV60 CT56:CV56 CT52:CV52 Y35:DA35 Y34:CX34 DA34 Y32:CX32 DA32 Y37:DA37 Y36:CX36 DA36 Y41:DA41 Y40:CW40 DA40 Y39:DA39 Y38:CW38 DA38 Y43:DA43 Y42:CX42 DA42 Y82:CX82 DA82 Y81:DA81 Y80:CX80 DA80 Y67:DA67 Y66:CX66 DA66 Y69:DA69 Y68:CX68 DA68 Y71:DA71 Y70:CX70 DA70 DA72 Y77:DA77 Y74:CX76 CZ75:DA75 Y79:DA79 Y78:CX78 DA78 DA74 DA76 F8:F51 N8:N51 F53:F55 F57:F59 F61 F63 F65:F82 N65:N82 N61:N63 N57:N59 N53:N55" formula="1"/>
    <ignoredError sqref="CW72" formula="1" formulaRange="1"/>
  </ignoredError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44" sqref="A44:IV65536"/>
    </sheetView>
  </sheetViews>
  <sheetFormatPr defaultColWidth="11.421875" defaultRowHeight="15" zeroHeight="1"/>
  <cols>
    <col min="9" max="16384" width="0" style="0" hidden="1" customWidth="1"/>
  </cols>
  <sheetData>
    <row r="1" ht="15"/>
    <row r="2" ht="15"/>
    <row r="3" ht="15"/>
    <row r="4" ht="15"/>
    <row r="5" ht="15"/>
    <row r="6" ht="15"/>
    <row r="7" ht="15"/>
    <row r="8" ht="15"/>
    <row r="9" ht="15"/>
    <row r="10" ht="15"/>
    <row r="11" ht="15"/>
    <row r="12" ht="15"/>
    <row r="13" ht="15"/>
    <row r="14" ht="15"/>
    <row r="15" ht="15"/>
    <row r="16" ht="15"/>
    <row r="17" ht="15"/>
    <row r="18" ht="15"/>
    <row r="19" ht="15"/>
    <row r="20" ht="15"/>
    <row r="21" ht="15"/>
    <row r="22" ht="15"/>
    <row r="23" ht="15"/>
    <row r="24" ht="15"/>
    <row r="25" ht="15"/>
    <row r="26" ht="15"/>
    <row r="27" ht="15"/>
    <row r="28" ht="15"/>
    <row r="29" ht="15"/>
    <row r="30" ht="15"/>
    <row r="31" ht="15"/>
    <row r="32" ht="15"/>
    <row r="33" ht="15"/>
    <row r="34" ht="15"/>
    <row r="35" ht="15"/>
    <row r="36" ht="15"/>
    <row r="37" ht="15"/>
    <row r="38" ht="15"/>
    <row r="39" ht="15"/>
    <row r="40" ht="15"/>
    <row r="41" ht="15"/>
    <row r="42" ht="15"/>
    <row r="43" ht="15"/>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Dilcia Villanueva</dc:creator>
  <cp:keywords/>
  <dc:description/>
  <cp:lastModifiedBy>Mariel Romero Rojas</cp:lastModifiedBy>
  <cp:lastPrinted>2016-04-28T23:57:38Z</cp:lastPrinted>
  <dcterms:created xsi:type="dcterms:W3CDTF">2014-09-23T23:42:05Z</dcterms:created>
  <dcterms:modified xsi:type="dcterms:W3CDTF">2019-07-03T19:31:29Z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0x01010071618C486FED0641B9F260CE00DEE792</vt:lpwstr>
  </property>
</Properties>
</file>