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eroR\Desktop\Pre Fiscalización\5 Presupuesto\2 Ejecución presupuesto\"/>
    </mc:Choice>
  </mc:AlternateContent>
  <bookViews>
    <workbookView xWindow="0" yWindow="0" windowWidth="20490" windowHeight="7650"/>
  </bookViews>
  <sheets>
    <sheet name="Plantilla Ejecución " sheetId="1" r:id="rId1"/>
    <sheet name="Certificación" sheetId="2" r:id="rId2"/>
  </sheets>
  <externalReferences>
    <externalReference r:id="rId3"/>
    <externalReference r:id="rId4"/>
    <externalReference r:id="rId5"/>
  </externalReferences>
  <definedNames>
    <definedName name="__IntlFixup" hidden="1">TRUE</definedName>
    <definedName name="_Fill" hidden="1">#REF!</definedName>
    <definedName name="_Key1" hidden="1">'[1]ANALISIS STO DGO'!#REF!</definedName>
    <definedName name="_Key2" hidden="1">'[2]ANALISIS STO DGO'!#REF!</definedName>
    <definedName name="_Order1" hidden="1">255</definedName>
    <definedName name="_Order2" hidden="1">255</definedName>
    <definedName name="_Sort" hidden="1">'[2]ANALISIS STO DGO'!#REF!</definedName>
    <definedName name="aes" hidden="1">{"CONSEJO",#N/A,FALSE,"Dist p0";"CONSEJO",#N/A,FALSE,"Ficha CODICE"}</definedName>
    <definedName name="alfred" hidden="1">{"'Sheet1'!$A$1:$F$99"}</definedName>
    <definedName name="Andres" hidden="1">{"'Sheet1'!$A$1:$F$99"}</definedName>
    <definedName name="Andres." hidden="1">{"'Sheet1'!$A$1:$F$99"}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TYE" hidden="1">{"EVOLUCIÓN TRIFAS",#N/A,FALSE,"Consumos Típicos";"variación tarifas",#N/A,FALSE,"Consumos Típicos";"Spread",#N/A,FALSE,"Emisión a mix Marzo-95"}</definedName>
    <definedName name="BG_Del" hidden="1">15</definedName>
    <definedName name="BG_Ins" hidden="1">4</definedName>
    <definedName name="BG_Mod" hidden="1">6</definedName>
    <definedName name="Caratula" hidden="1">{"'Sheet1'!$A$1:$F$99"}</definedName>
    <definedName name="cualquiera" hidden="1">{"uno",#N/A,FALSE,"Dist total";"COMENTARIO",#N/A,FALSE,"Ficha CODICE"}</definedName>
    <definedName name="dd" hidden="1">{#N/A,#N/A,FALSE,"DailyOutage"}</definedName>
    <definedName name="dm" hidden="1">{"'Sheet1'!$A$1:$F$99"}</definedName>
    <definedName name="edd" hidden="1">{#N/A,#N/A,TRUE,"RESULTS";#N/A,#N/A,TRUE,"REV REQUIRE";#N/A,#N/A,TRUE,"RATEBASE";#N/A,#N/A,TRUE,"LEVELIZED"}</definedName>
    <definedName name="esa" hidden="1">{#N/A,#N/A,TRUE,"RESULTS";#N/A,#N/A,TRUE,"REV REQUIRE";#N/A,#N/A,TRUE,"RATEBASE";#N/A,#N/A,TRUE,"LEVELIZED"}</definedName>
    <definedName name="estuardo" hidden="1">{#N/A,#N/A,FALSE,"DATOS";#N/A,#N/A,FALSE,"RESUMEN";#N/A,#N/A,FALSE,"INVERS"}</definedName>
    <definedName name="estuardonorte" hidden="1">{#N/A,#N/A,FALSE,"DATOS";#N/A,#N/A,FALSE,"RESUMEN";#N/A,#N/A,FALSE,"INVERS"}</definedName>
    <definedName name="fd" hidden="1">{"'Sheet1'!$A$1:$F$99"}</definedName>
    <definedName name="fjfj" hidden="1">{"'Sheet1'!$A$1:$F$99"}</definedName>
    <definedName name="gf" hidden="1">{"'Sheet1'!$A$1:$F$99"}</definedName>
    <definedName name="ggg" hidden="1">{"ANAR",#N/A,FALSE,"Dist total";"MARGEN",#N/A,FALSE,"Dist total";"COMENTARIO",#N/A,FALSE,"Ficha CODICE";"CONSEJO",#N/A,FALSE,"Dist p0";"uno",#N/A,FALSE,"Dist total"}</definedName>
    <definedName name="Haina" hidden="1">{#N/A,#N/A,FALSE,"DailyOutage"}</definedName>
    <definedName name="hg" hidden="1">{#N/A,#N/A,TRUE,"RESULTS";#N/A,#N/A,TRUE,"REV REQUIRE";#N/A,#N/A,TRUE,"RATEBASE";#N/A,#N/A,TRUE,"LEVELIZED"}</definedName>
    <definedName name="hh" hidden="1">{#N/A,#N/A,FALSE,"Aging Summary";#N/A,#N/A,FALSE,"Ratio Analysis";#N/A,#N/A,FALSE,"Test 120 Day Accts";#N/A,#N/A,FALSE,"Tickmarks"}</definedName>
    <definedName name="hhh" hidden="1">{#N/A,#N/A,FALSE,"DailyOutage"}</definedName>
    <definedName name="hola" hidden="1">{"ANAR",#N/A,FALSE,"Dist total";"MARGEN",#N/A,FALSE,"Dist total";"COMENTARIO",#N/A,FALSE,"Ficha CODICE";"CONSEJO",#N/A,FALSE,"Dist p0";"uno",#N/A,FALSE,"Dist total"}</definedName>
    <definedName name="HTML_CodePage" hidden="1">1252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jfk" hidden="1">{"ANAR",#N/A,FALSE,"Dist total";"MARGEN",#N/A,FALSE,"Dist total";"COMENTARIO",#N/A,FALSE,"Ficha CODICE";"CONSEJO",#N/A,FALSE,"Dist p0";"uno",#N/A,FALSE,"Dist total"}</definedName>
    <definedName name="jp" hidden="1">{"uno",#N/A,FALSE,"Dist total";"COMENTARIO",#N/A,FALSE,"Ficha CODICE"}</definedName>
    <definedName name="Julio" hidden="1">{#N/A,#N/A,FALSE,"DailyOutage"}</definedName>
    <definedName name="junio" hidden="1">{#N/A,#N/A,FALSE,"DailyOutage"}</definedName>
    <definedName name="kaira" hidden="1">{"'Sheet1'!$A$1:$F$99"}</definedName>
    <definedName name="kaira2" hidden="1">{"'Sheet1'!$A$1:$F$99"}</definedName>
    <definedName name="kj" hidden="1">{#N/A,#N/A,FALSE,"Aging Summary";#N/A,#N/A,FALSE,"Ratio Analysis";#N/A,#N/A,FALSE,"Test 120 Day Accts";#N/A,#N/A,FALSE,"Tickmarks"}</definedName>
    <definedName name="kkdsis" hidden="1">{#N/A,#N/A,FALSE,"Aging Summary";#N/A,#N/A,FALSE,"Ratio Analysis";#N/A,#N/A,FALSE,"Test 120 Day Accts";#N/A,#N/A,FALSE,"Tickmarks"}</definedName>
    <definedName name="lfl" hidden="1">{"uno",#N/A,FALSE,"Dist total";"COMENTARIO",#N/A,FALSE,"Ficha CODICE"}</definedName>
    <definedName name="ll" hidden="1">{"uno",#N/A,FALSE,"Dist total";"COMENTARIO",#N/A,FALSE,"Ficha CODICE"}</definedName>
    <definedName name="LM" hidden="1">{"'Sheet1'!$A$1:$F$99"}</definedName>
    <definedName name="lsl" hidden="1">{"ANAR",#N/A,FALSE,"Dist total";"MARGEN",#N/A,FALSE,"Dist total";"COMENTARIO",#N/A,FALSE,"Ficha CODICE";"CONSEJO",#N/A,FALSE,"Dist p0";"uno",#N/A,FALSE,"Dist total"}</definedName>
    <definedName name="lui" hidden="1">{"uno",#N/A,FALSE,"Dist total";"COMENTARIO",#N/A,FALSE,"Ficha CODICE"}</definedName>
    <definedName name="luis" hidden="1">{#N/A,#N/A,FALSE,"DATOS";#N/A,#N/A,FALSE,"RESUMEN";#N/A,#N/A,FALSE,"INVERS"}</definedName>
    <definedName name="luis_empresa" hidden="1">{#N/A,#N/A,FALSE,"DATOS";#N/A,#N/A,FALSE,"RESUMEN";#N/A,#N/A,FALSE,"INVERS"}</definedName>
    <definedName name="luis_norte" hidden="1">{#N/A,#N/A,FALSE,"DATOS";#N/A,#N/A,FALSE,"RESUMEN";#N/A,#N/A,FALSE,"INVERS"}</definedName>
    <definedName name="luisin" hidden="1">{"uno",#N/A,FALSE,"Dist total";"COMENTARIO",#N/A,FALSE,"Ficha CODICE"}</definedName>
    <definedName name="luisnorte" hidden="1">{#N/A,#N/A,FALSE,"DATOS";#N/A,#N/A,FALSE,"RESUMEN";#N/A,#N/A,FALSE,"INVERS"}</definedName>
    <definedName name="Octubre" hidden="1">{#N/A,#N/A,FALSE,"DailyOutage"}</definedName>
    <definedName name="OTRO" hidden="1">{#N/A,#N/A,FALSE,"DailyOutage"}</definedName>
    <definedName name="OTROS" hidden="1">{#N/A,#N/A,FALSE,"DailyOutage"}</definedName>
    <definedName name="pipito" hidden="1">{"'Sheet1'!$A$1:$F$99"}</definedName>
    <definedName name="pipito2" hidden="1">{"'Sheet1'!$A$1:$F$99"}</definedName>
    <definedName name="PREDESPACHADO" hidden="1">{#N/A,#N/A,FALSE,"Despacho potencia";#N/A,#N/A,FALSE,"DESPACHO EN OM"}</definedName>
    <definedName name="q" hidden="1">{"ANAR",#N/A,FALSE,"Dist total";"MARGEN",#N/A,FALSE,"Dist total";"COMENTARIO",#N/A,FALSE,"Ficha CODICE";"CONSEJO",#N/A,FALSE,"Dist p0";"uno",#N/A,FALSE,"Dist total"}</definedName>
    <definedName name="qqqq" hidden="1">{#N/A,#N/A,FALSE,"DailyOutage"}</definedName>
    <definedName name="qqqqqq" hidden="1">{#N/A,#N/A,FALSE,"DailyOutage"}</definedName>
    <definedName name="rtyf" hidden="1">{"ANAR",#N/A,FALSE,"Dist total";"MARGEN",#N/A,FALSE,"Dist total";"COMENTARIO",#N/A,FALSE,"Ficha CODICE";"CONSEJO",#N/A,FALSE,"Dist p0";"uno",#N/A,FALSE,"Dist total"}</definedName>
    <definedName name="sa" hidden="1">{"'Sheet1'!$A$1:$F$99"}</definedName>
    <definedName name="sencount" hidden="1">1</definedName>
    <definedName name="test5" hidden="1">{#N/A,#N/A,FALSE,"Despacho potencia";#N/A,#N/A,FALSE,"DESPACHO EN OM"}</definedName>
    <definedName name="TTT" hidden="1">{#N/A,#N/A,TRUE,"AYEPER.XLS"}</definedName>
    <definedName name="utt" hidden="1">{"ANAR",#N/A,FALSE,"Dist total";"MARGEN",#N/A,FALSE,"Dist total";"COMENTARIO",#N/A,FALSE,"Ficha CODICE";"CONSEJO",#N/A,FALSE,"Dist p0";"uno",#N/A,FALSE,"Dist total"}</definedName>
    <definedName name="wrn.Aging._.and._.Trend._.Analysis." hidden="1">{#N/A,#N/A,FALSE,"Aging Summary";#N/A,#N/A,FALSE,"Ratio Analysis";#N/A,#N/A,FALSE,"Test 120 Day Accts";#N/A,#N/A,FALSE,"Tickmarks"}</definedName>
    <definedName name="wrn.ANALISIS." hidden="1">{"ANAR",#N/A,FALSE,"Dist total";"MARGEN",#N/A,FALSE,"Dist total";"COMENTARIO",#N/A,FALSE,"Ficha CODICE";"CONSEJO",#N/A,FALSE,"Dist p0";"uno",#N/A,FALSE,"Dist total"}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Coastal._.Technology._.Dominicana." hidden="1">{#N/A,#N/A,FALSE,"DailyOutage"}</definedName>
    <definedName name="wrn.este.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hidden="1">{#N/A,#N/A,FALSE,"DATOS";#N/A,#N/A,FALSE,"RESUMEN";#N/A,#N/A,FALSE,"INVERS"}</definedName>
    <definedName name="wrn.Gráficos." hidden="1">{#N/A,#N/A,TRUE,"AYEPER.XLS"}</definedName>
    <definedName name="wrn.PARA._.EL._.CONSEJO." hidden="1">{"CONSEJO",#N/A,FALSE,"Dist p0";"CONSEJO",#N/A,FALSE,"Ficha CODICE"}</definedName>
    <definedName name="wrn.PARA._.LA._.CARTA." hidden="1">{"uno",#N/A,FALSE,"Dist total";"COMENTARIO",#N/A,FALSE,"Ficha CODICE"}</definedName>
    <definedName name="wrn.PREDESPACHO." hidden="1">{#N/A,#N/A,FALSE,"Despacho potencia";#N/A,#N/A,FALSE,"DESPACHO EN OM"}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tarifas." hidden="1">{"EVOLUCIÓN TRIFAS",#N/A,FALSE,"Consumos Típicos";"variación tarifas",#N/A,FALSE,"Consumos Típicos";"Spread",#N/A,FALSE,"Emisión a mix Marzo-95"}</definedName>
    <definedName name="x" hidden="1">{"CONSEJO",#N/A,FALSE,"Dist p0";"CONSEJO",#N/A,FALSE,"Ficha CODICE"}</definedName>
    <definedName name="xx" hidden="1">{"uno",#N/A,FALSE,"Dist total";"COMENTARIO",#N/A,FALSE,"Ficha CODICE"}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3" i="1" l="1"/>
  <c r="L93" i="1"/>
  <c r="K93" i="1"/>
  <c r="J93" i="1"/>
  <c r="I93" i="1"/>
  <c r="H93" i="1"/>
  <c r="G93" i="1"/>
  <c r="F86" i="1"/>
  <c r="R84" i="1"/>
  <c r="Q84" i="1"/>
  <c r="N84" i="1"/>
  <c r="M84" i="1"/>
  <c r="I84" i="1"/>
  <c r="S83" i="1"/>
  <c r="S82" i="1"/>
  <c r="E82" i="1"/>
  <c r="S81" i="1"/>
  <c r="M80" i="1"/>
  <c r="L80" i="1"/>
  <c r="K80" i="1"/>
  <c r="J80" i="1"/>
  <c r="S80" i="1" s="1"/>
  <c r="H80" i="1"/>
  <c r="G80" i="1"/>
  <c r="E80" i="1"/>
  <c r="E79" i="1" s="1"/>
  <c r="E84" i="1" s="1"/>
  <c r="R79" i="1"/>
  <c r="Q79" i="1"/>
  <c r="P79" i="1"/>
  <c r="O79" i="1"/>
  <c r="N79" i="1"/>
  <c r="M79" i="1"/>
  <c r="L79" i="1"/>
  <c r="L84" i="1" s="1"/>
  <c r="K79" i="1"/>
  <c r="K84" i="1" s="1"/>
  <c r="I79" i="1"/>
  <c r="H79" i="1"/>
  <c r="H84" i="1" s="1"/>
  <c r="G79" i="1"/>
  <c r="G84" i="1" s="1"/>
  <c r="S78" i="1"/>
  <c r="S77" i="1"/>
  <c r="R76" i="1"/>
  <c r="Q76" i="1"/>
  <c r="P76" i="1"/>
  <c r="P84" i="1" s="1"/>
  <c r="O76" i="1"/>
  <c r="O84" i="1" s="1"/>
  <c r="N76" i="1"/>
  <c r="M76" i="1"/>
  <c r="L76" i="1"/>
  <c r="K76" i="1"/>
  <c r="J76" i="1"/>
  <c r="I76" i="1"/>
  <c r="H76" i="1"/>
  <c r="G76" i="1"/>
  <c r="S76" i="1" s="1"/>
  <c r="E76" i="1"/>
  <c r="S75" i="1"/>
  <c r="S74" i="1"/>
  <c r="S72" i="1"/>
  <c r="S71" i="1"/>
  <c r="M70" i="1"/>
  <c r="L70" i="1"/>
  <c r="K70" i="1"/>
  <c r="K69" i="1" s="1"/>
  <c r="J70" i="1"/>
  <c r="J69" i="1" s="1"/>
  <c r="I70" i="1"/>
  <c r="H70" i="1"/>
  <c r="G70" i="1"/>
  <c r="G69" i="1" s="1"/>
  <c r="E70" i="1"/>
  <c r="E69" i="1" s="1"/>
  <c r="R69" i="1"/>
  <c r="Q69" i="1"/>
  <c r="P69" i="1"/>
  <c r="O69" i="1"/>
  <c r="N69" i="1"/>
  <c r="M69" i="1"/>
  <c r="L69" i="1"/>
  <c r="I69" i="1"/>
  <c r="H69" i="1"/>
  <c r="M68" i="1"/>
  <c r="L68" i="1"/>
  <c r="K68" i="1"/>
  <c r="J68" i="1"/>
  <c r="I68" i="1"/>
  <c r="S68" i="1" s="1"/>
  <c r="H68" i="1"/>
  <c r="G68" i="1"/>
  <c r="M67" i="1"/>
  <c r="M66" i="1" s="1"/>
  <c r="L67" i="1"/>
  <c r="K67" i="1"/>
  <c r="J67" i="1"/>
  <c r="I67" i="1"/>
  <c r="S67" i="1" s="1"/>
  <c r="H67" i="1"/>
  <c r="G67" i="1"/>
  <c r="R66" i="1"/>
  <c r="Q66" i="1"/>
  <c r="P66" i="1"/>
  <c r="O66" i="1"/>
  <c r="N66" i="1"/>
  <c r="L66" i="1"/>
  <c r="K66" i="1"/>
  <c r="J66" i="1"/>
  <c r="H66" i="1"/>
  <c r="G66" i="1"/>
  <c r="E66" i="1"/>
  <c r="M65" i="1"/>
  <c r="L65" i="1"/>
  <c r="K65" i="1"/>
  <c r="J65" i="1"/>
  <c r="I65" i="1"/>
  <c r="H65" i="1"/>
  <c r="G65" i="1"/>
  <c r="S65" i="1" s="1"/>
  <c r="M64" i="1"/>
  <c r="L64" i="1"/>
  <c r="K64" i="1"/>
  <c r="J64" i="1"/>
  <c r="I64" i="1"/>
  <c r="H64" i="1"/>
  <c r="G64" i="1"/>
  <c r="S64" i="1" s="1"/>
  <c r="M63" i="1"/>
  <c r="M61" i="1" s="1"/>
  <c r="L63" i="1"/>
  <c r="K63" i="1"/>
  <c r="J63" i="1"/>
  <c r="I63" i="1"/>
  <c r="H63" i="1"/>
  <c r="G63" i="1"/>
  <c r="S63" i="1" s="1"/>
  <c r="E63" i="1"/>
  <c r="S62" i="1"/>
  <c r="L62" i="1"/>
  <c r="K62" i="1"/>
  <c r="K61" i="1" s="1"/>
  <c r="J62" i="1"/>
  <c r="I62" i="1"/>
  <c r="H62" i="1"/>
  <c r="G62" i="1"/>
  <c r="G61" i="1" s="1"/>
  <c r="R61" i="1"/>
  <c r="Q61" i="1"/>
  <c r="P61" i="1"/>
  <c r="O61" i="1"/>
  <c r="N61" i="1"/>
  <c r="L61" i="1"/>
  <c r="J61" i="1"/>
  <c r="I61" i="1"/>
  <c r="H61" i="1"/>
  <c r="E61" i="1"/>
  <c r="M60" i="1"/>
  <c r="L60" i="1"/>
  <c r="K60" i="1"/>
  <c r="J60" i="1"/>
  <c r="I60" i="1"/>
  <c r="S60" i="1" s="1"/>
  <c r="H60" i="1"/>
  <c r="G60" i="1"/>
  <c r="E60" i="1"/>
  <c r="M59" i="1"/>
  <c r="L59" i="1"/>
  <c r="L51" i="1" s="1"/>
  <c r="K59" i="1"/>
  <c r="J59" i="1"/>
  <c r="I59" i="1"/>
  <c r="H59" i="1"/>
  <c r="G59" i="1"/>
  <c r="S59" i="1" s="1"/>
  <c r="E59" i="1"/>
  <c r="M58" i="1"/>
  <c r="L58" i="1"/>
  <c r="K58" i="1"/>
  <c r="J58" i="1"/>
  <c r="I58" i="1"/>
  <c r="H58" i="1"/>
  <c r="G58" i="1"/>
  <c r="S58" i="1" s="1"/>
  <c r="M57" i="1"/>
  <c r="M51" i="1" s="1"/>
  <c r="L57" i="1"/>
  <c r="K57" i="1"/>
  <c r="J57" i="1"/>
  <c r="I57" i="1"/>
  <c r="H57" i="1"/>
  <c r="G57" i="1"/>
  <c r="S57" i="1" s="1"/>
  <c r="E57" i="1"/>
  <c r="S56" i="1"/>
  <c r="M56" i="1"/>
  <c r="L56" i="1"/>
  <c r="K56" i="1"/>
  <c r="J56" i="1"/>
  <c r="I56" i="1"/>
  <c r="H56" i="1"/>
  <c r="G56" i="1"/>
  <c r="E56" i="1"/>
  <c r="M55" i="1"/>
  <c r="L55" i="1"/>
  <c r="K55" i="1"/>
  <c r="J55" i="1"/>
  <c r="I55" i="1"/>
  <c r="H55" i="1"/>
  <c r="G55" i="1"/>
  <c r="S55" i="1" s="1"/>
  <c r="E55" i="1"/>
  <c r="M54" i="1"/>
  <c r="L54" i="1"/>
  <c r="K54" i="1"/>
  <c r="J54" i="1"/>
  <c r="I54" i="1"/>
  <c r="H54" i="1"/>
  <c r="G54" i="1"/>
  <c r="S54" i="1" s="1"/>
  <c r="M53" i="1"/>
  <c r="L53" i="1"/>
  <c r="K53" i="1"/>
  <c r="J53" i="1"/>
  <c r="I53" i="1"/>
  <c r="H53" i="1"/>
  <c r="G53" i="1"/>
  <c r="S53" i="1" s="1"/>
  <c r="M52" i="1"/>
  <c r="L52" i="1"/>
  <c r="K52" i="1"/>
  <c r="K51" i="1" s="1"/>
  <c r="J52" i="1"/>
  <c r="J51" i="1" s="1"/>
  <c r="I52" i="1"/>
  <c r="H52" i="1"/>
  <c r="H51" i="1" s="1"/>
  <c r="G52" i="1"/>
  <c r="G51" i="1" s="1"/>
  <c r="E52" i="1"/>
  <c r="R51" i="1"/>
  <c r="Q51" i="1"/>
  <c r="P51" i="1"/>
  <c r="O51" i="1"/>
  <c r="N51" i="1"/>
  <c r="I51" i="1"/>
  <c r="E51" i="1"/>
  <c r="M50" i="1"/>
  <c r="L50" i="1"/>
  <c r="K50" i="1"/>
  <c r="J50" i="1"/>
  <c r="I50" i="1"/>
  <c r="H50" i="1"/>
  <c r="G50" i="1"/>
  <c r="S50" i="1" s="1"/>
  <c r="M49" i="1"/>
  <c r="L49" i="1"/>
  <c r="K49" i="1"/>
  <c r="J49" i="1"/>
  <c r="I49" i="1"/>
  <c r="H49" i="1"/>
  <c r="G49" i="1"/>
  <c r="S49" i="1" s="1"/>
  <c r="M48" i="1"/>
  <c r="L48" i="1"/>
  <c r="K48" i="1"/>
  <c r="J48" i="1"/>
  <c r="I48" i="1"/>
  <c r="H48" i="1"/>
  <c r="G48" i="1"/>
  <c r="S48" i="1" s="1"/>
  <c r="M47" i="1"/>
  <c r="L47" i="1"/>
  <c r="K47" i="1"/>
  <c r="J47" i="1"/>
  <c r="I47" i="1"/>
  <c r="H47" i="1"/>
  <c r="G47" i="1"/>
  <c r="S47" i="1" s="1"/>
  <c r="M46" i="1"/>
  <c r="L46" i="1"/>
  <c r="K46" i="1"/>
  <c r="J46" i="1"/>
  <c r="I46" i="1"/>
  <c r="H46" i="1"/>
  <c r="G46" i="1"/>
  <c r="S46" i="1" s="1"/>
  <c r="M45" i="1"/>
  <c r="L45" i="1"/>
  <c r="K45" i="1"/>
  <c r="J45" i="1"/>
  <c r="I45" i="1"/>
  <c r="H45" i="1"/>
  <c r="G45" i="1"/>
  <c r="S45" i="1" s="1"/>
  <c r="M44" i="1"/>
  <c r="M43" i="1" s="1"/>
  <c r="L44" i="1"/>
  <c r="K44" i="1"/>
  <c r="J44" i="1"/>
  <c r="I44" i="1"/>
  <c r="I43" i="1" s="1"/>
  <c r="H44" i="1"/>
  <c r="G44" i="1"/>
  <c r="G43" i="1" s="1"/>
  <c r="R43" i="1"/>
  <c r="R34" i="1" s="1"/>
  <c r="Q43" i="1"/>
  <c r="P43" i="1"/>
  <c r="O43" i="1"/>
  <c r="N43" i="1"/>
  <c r="L43" i="1"/>
  <c r="K43" i="1"/>
  <c r="J43" i="1"/>
  <c r="H43" i="1"/>
  <c r="E43" i="1"/>
  <c r="M42" i="1"/>
  <c r="L42" i="1"/>
  <c r="K42" i="1"/>
  <c r="J42" i="1"/>
  <c r="I42" i="1"/>
  <c r="H42" i="1"/>
  <c r="G42" i="1"/>
  <c r="S42" i="1" s="1"/>
  <c r="M41" i="1"/>
  <c r="L41" i="1"/>
  <c r="K41" i="1"/>
  <c r="J41" i="1"/>
  <c r="I41" i="1"/>
  <c r="H41" i="1"/>
  <c r="G41" i="1"/>
  <c r="S41" i="1" s="1"/>
  <c r="M40" i="1"/>
  <c r="L40" i="1"/>
  <c r="K40" i="1"/>
  <c r="K34" i="1" s="1"/>
  <c r="J40" i="1"/>
  <c r="I40" i="1"/>
  <c r="H40" i="1"/>
  <c r="G40" i="1"/>
  <c r="S40" i="1" s="1"/>
  <c r="E40" i="1"/>
  <c r="M39" i="1"/>
  <c r="L39" i="1"/>
  <c r="S39" i="1" s="1"/>
  <c r="K39" i="1"/>
  <c r="J39" i="1"/>
  <c r="I39" i="1"/>
  <c r="H39" i="1"/>
  <c r="G39" i="1"/>
  <c r="M38" i="1"/>
  <c r="L38" i="1"/>
  <c r="S38" i="1" s="1"/>
  <c r="K38" i="1"/>
  <c r="J38" i="1"/>
  <c r="I38" i="1"/>
  <c r="H38" i="1"/>
  <c r="G38" i="1"/>
  <c r="M37" i="1"/>
  <c r="L37" i="1"/>
  <c r="S37" i="1" s="1"/>
  <c r="K37" i="1"/>
  <c r="J37" i="1"/>
  <c r="I37" i="1"/>
  <c r="H37" i="1"/>
  <c r="G37" i="1"/>
  <c r="M36" i="1"/>
  <c r="L36" i="1"/>
  <c r="S36" i="1" s="1"/>
  <c r="K36" i="1"/>
  <c r="J36" i="1"/>
  <c r="I36" i="1"/>
  <c r="H36" i="1"/>
  <c r="G36" i="1"/>
  <c r="M35" i="1"/>
  <c r="L35" i="1"/>
  <c r="S35" i="1" s="1"/>
  <c r="K35" i="1"/>
  <c r="J35" i="1"/>
  <c r="I35" i="1"/>
  <c r="H35" i="1"/>
  <c r="H34" i="1" s="1"/>
  <c r="G35" i="1"/>
  <c r="E35" i="1"/>
  <c r="E34" i="1" s="1"/>
  <c r="Q34" i="1"/>
  <c r="P34" i="1"/>
  <c r="O34" i="1"/>
  <c r="N34" i="1"/>
  <c r="J34" i="1"/>
  <c r="M33" i="1"/>
  <c r="L33" i="1"/>
  <c r="K33" i="1"/>
  <c r="J33" i="1"/>
  <c r="I33" i="1"/>
  <c r="H33" i="1"/>
  <c r="G33" i="1"/>
  <c r="S33" i="1" s="1"/>
  <c r="E33" i="1"/>
  <c r="M32" i="1"/>
  <c r="L32" i="1"/>
  <c r="S32" i="1" s="1"/>
  <c r="K32" i="1"/>
  <c r="J32" i="1"/>
  <c r="I32" i="1"/>
  <c r="H32" i="1"/>
  <c r="G32" i="1"/>
  <c r="M31" i="1"/>
  <c r="L31" i="1"/>
  <c r="S31" i="1" s="1"/>
  <c r="K31" i="1"/>
  <c r="J31" i="1"/>
  <c r="I31" i="1"/>
  <c r="H31" i="1"/>
  <c r="G31" i="1"/>
  <c r="E31" i="1"/>
  <c r="M30" i="1"/>
  <c r="L30" i="1"/>
  <c r="K30" i="1"/>
  <c r="J30" i="1"/>
  <c r="J24" i="1" s="1"/>
  <c r="I30" i="1"/>
  <c r="H30" i="1"/>
  <c r="G30" i="1"/>
  <c r="S30" i="1" s="1"/>
  <c r="M29" i="1"/>
  <c r="L29" i="1"/>
  <c r="K29" i="1"/>
  <c r="J29" i="1"/>
  <c r="I29" i="1"/>
  <c r="H29" i="1"/>
  <c r="G29" i="1"/>
  <c r="S29" i="1" s="1"/>
  <c r="M28" i="1"/>
  <c r="M24" i="1" s="1"/>
  <c r="L28" i="1"/>
  <c r="K28" i="1"/>
  <c r="J28" i="1"/>
  <c r="I28" i="1"/>
  <c r="H28" i="1"/>
  <c r="G28" i="1"/>
  <c r="S28" i="1" s="1"/>
  <c r="E28" i="1"/>
  <c r="S27" i="1"/>
  <c r="M27" i="1"/>
  <c r="L27" i="1"/>
  <c r="K27" i="1"/>
  <c r="J27" i="1"/>
  <c r="I27" i="1"/>
  <c r="H27" i="1"/>
  <c r="G27" i="1"/>
  <c r="E27" i="1"/>
  <c r="E24" i="1" s="1"/>
  <c r="M26" i="1"/>
  <c r="L26" i="1"/>
  <c r="K26" i="1"/>
  <c r="K24" i="1" s="1"/>
  <c r="J26" i="1"/>
  <c r="I26" i="1"/>
  <c r="I24" i="1" s="1"/>
  <c r="H26" i="1"/>
  <c r="G26" i="1"/>
  <c r="G24" i="1" s="1"/>
  <c r="E26" i="1"/>
  <c r="M25" i="1"/>
  <c r="L25" i="1"/>
  <c r="L24" i="1" s="1"/>
  <c r="K25" i="1"/>
  <c r="J25" i="1"/>
  <c r="I25" i="1"/>
  <c r="H25" i="1"/>
  <c r="S25" i="1" s="1"/>
  <c r="G25" i="1"/>
  <c r="R24" i="1"/>
  <c r="Q24" i="1"/>
  <c r="P24" i="1"/>
  <c r="O24" i="1"/>
  <c r="N24" i="1"/>
  <c r="S23" i="1"/>
  <c r="M22" i="1"/>
  <c r="L22" i="1"/>
  <c r="K22" i="1"/>
  <c r="J22" i="1"/>
  <c r="I22" i="1"/>
  <c r="H22" i="1"/>
  <c r="G22" i="1"/>
  <c r="S22" i="1" s="1"/>
  <c r="E22" i="1"/>
  <c r="M21" i="1"/>
  <c r="L21" i="1"/>
  <c r="K21" i="1"/>
  <c r="J21" i="1"/>
  <c r="I21" i="1"/>
  <c r="H21" i="1"/>
  <c r="S21" i="1" s="1"/>
  <c r="G21" i="1"/>
  <c r="E21" i="1"/>
  <c r="M20" i="1"/>
  <c r="L20" i="1"/>
  <c r="K20" i="1"/>
  <c r="J20" i="1"/>
  <c r="I20" i="1"/>
  <c r="S20" i="1" s="1"/>
  <c r="H20" i="1"/>
  <c r="G20" i="1"/>
  <c r="E20" i="1"/>
  <c r="M19" i="1"/>
  <c r="L19" i="1"/>
  <c r="K19" i="1"/>
  <c r="J19" i="1"/>
  <c r="I19" i="1"/>
  <c r="H19" i="1"/>
  <c r="G19" i="1"/>
  <c r="S19" i="1" s="1"/>
  <c r="E19" i="1"/>
  <c r="M18" i="1"/>
  <c r="L18" i="1"/>
  <c r="K18" i="1"/>
  <c r="J18" i="1"/>
  <c r="I18" i="1"/>
  <c r="H18" i="1"/>
  <c r="G18" i="1"/>
  <c r="S18" i="1" s="1"/>
  <c r="E18" i="1"/>
  <c r="M17" i="1"/>
  <c r="L17" i="1"/>
  <c r="K17" i="1"/>
  <c r="J17" i="1"/>
  <c r="I17" i="1"/>
  <c r="S17" i="1" s="1"/>
  <c r="H17" i="1"/>
  <c r="G17" i="1"/>
  <c r="E17" i="1"/>
  <c r="M16" i="1"/>
  <c r="M14" i="1" s="1"/>
  <c r="L16" i="1"/>
  <c r="K16" i="1"/>
  <c r="J16" i="1"/>
  <c r="I16" i="1"/>
  <c r="H16" i="1"/>
  <c r="G16" i="1"/>
  <c r="S16" i="1" s="1"/>
  <c r="E16" i="1"/>
  <c r="S15" i="1"/>
  <c r="M15" i="1"/>
  <c r="L15" i="1"/>
  <c r="K15" i="1"/>
  <c r="K14" i="1" s="1"/>
  <c r="J15" i="1"/>
  <c r="J14" i="1" s="1"/>
  <c r="I15" i="1"/>
  <c r="H15" i="1"/>
  <c r="H14" i="1" s="1"/>
  <c r="G15" i="1"/>
  <c r="G14" i="1" s="1"/>
  <c r="E15" i="1"/>
  <c r="E14" i="1" s="1"/>
  <c r="R14" i="1"/>
  <c r="Q14" i="1"/>
  <c r="P14" i="1"/>
  <c r="O14" i="1"/>
  <c r="N14" i="1"/>
  <c r="L14" i="1"/>
  <c r="M13" i="1"/>
  <c r="M9" i="1" s="1"/>
  <c r="M8" i="1" s="1"/>
  <c r="L13" i="1"/>
  <c r="K13" i="1"/>
  <c r="K9" i="1" s="1"/>
  <c r="K8" i="1" s="1"/>
  <c r="K73" i="1" s="1"/>
  <c r="J13" i="1"/>
  <c r="J9" i="1" s="1"/>
  <c r="J8" i="1" s="1"/>
  <c r="I13" i="1"/>
  <c r="H13" i="1"/>
  <c r="G13" i="1"/>
  <c r="S13" i="1" s="1"/>
  <c r="E13" i="1"/>
  <c r="S12" i="1"/>
  <c r="M12" i="1"/>
  <c r="L12" i="1"/>
  <c r="K12" i="1"/>
  <c r="J12" i="1"/>
  <c r="I12" i="1"/>
  <c r="H12" i="1"/>
  <c r="G12" i="1"/>
  <c r="E12" i="1"/>
  <c r="M11" i="1"/>
  <c r="L11" i="1"/>
  <c r="K11" i="1"/>
  <c r="J11" i="1"/>
  <c r="I11" i="1"/>
  <c r="H11" i="1"/>
  <c r="G11" i="1"/>
  <c r="S11" i="1" s="1"/>
  <c r="M10" i="1"/>
  <c r="L10" i="1"/>
  <c r="K10" i="1"/>
  <c r="J10" i="1"/>
  <c r="I10" i="1"/>
  <c r="H10" i="1"/>
  <c r="G10" i="1"/>
  <c r="S10" i="1" s="1"/>
  <c r="E10" i="1"/>
  <c r="L9" i="1"/>
  <c r="L8" i="1" s="1"/>
  <c r="I9" i="1"/>
  <c r="I8" i="1" s="1"/>
  <c r="H9" i="1"/>
  <c r="H8" i="1" s="1"/>
  <c r="E9" i="1"/>
  <c r="R8" i="1"/>
  <c r="Q8" i="1"/>
  <c r="Q73" i="1" s="1"/>
  <c r="Q86" i="1" s="1"/>
  <c r="P8" i="1"/>
  <c r="P73" i="1" s="1"/>
  <c r="P86" i="1" s="1"/>
  <c r="O8" i="1"/>
  <c r="O73" i="1" s="1"/>
  <c r="N8" i="1"/>
  <c r="N73" i="1" s="1"/>
  <c r="N86" i="1" s="1"/>
  <c r="E8" i="1"/>
  <c r="E73" i="1" s="1"/>
  <c r="E86" i="1" s="1"/>
  <c r="K92" i="1" l="1"/>
  <c r="K94" i="1" s="1"/>
  <c r="K86" i="1"/>
  <c r="M34" i="1"/>
  <c r="M73" i="1" s="1"/>
  <c r="O86" i="1"/>
  <c r="I34" i="1"/>
  <c r="R73" i="1"/>
  <c r="R86" i="1" s="1"/>
  <c r="G34" i="1"/>
  <c r="S43" i="1"/>
  <c r="S61" i="1"/>
  <c r="S69" i="1"/>
  <c r="J73" i="1"/>
  <c r="S51" i="1"/>
  <c r="I14" i="1"/>
  <c r="I73" i="1" s="1"/>
  <c r="G9" i="1"/>
  <c r="S26" i="1"/>
  <c r="I66" i="1"/>
  <c r="S66" i="1" s="1"/>
  <c r="J79" i="1"/>
  <c r="J84" i="1" s="1"/>
  <c r="S84" i="1" s="1"/>
  <c r="S52" i="1"/>
  <c r="S70" i="1"/>
  <c r="S44" i="1"/>
  <c r="L34" i="1"/>
  <c r="L73" i="1" s="1"/>
  <c r="H24" i="1"/>
  <c r="S24" i="1" s="1"/>
  <c r="L86" i="1" l="1"/>
  <c r="L92" i="1"/>
  <c r="L94" i="1" s="1"/>
  <c r="I92" i="1"/>
  <c r="I94" i="1" s="1"/>
  <c r="I86" i="1"/>
  <c r="M86" i="1"/>
  <c r="M92" i="1"/>
  <c r="M94" i="1" s="1"/>
  <c r="S14" i="1"/>
  <c r="S34" i="1"/>
  <c r="G8" i="1"/>
  <c r="S9" i="1"/>
  <c r="S79" i="1"/>
  <c r="J92" i="1"/>
  <c r="J94" i="1" s="1"/>
  <c r="J86" i="1"/>
  <c r="H73" i="1"/>
  <c r="H86" i="1" l="1"/>
  <c r="H92" i="1"/>
  <c r="H94" i="1" s="1"/>
  <c r="G73" i="1"/>
  <c r="S8" i="1"/>
  <c r="G86" i="1" l="1"/>
  <c r="G92" i="1"/>
  <c r="G94" i="1" s="1"/>
  <c r="S73" i="1"/>
  <c r="S86" i="1" s="1"/>
</calcChain>
</file>

<file path=xl/sharedStrings.xml><?xml version="1.0" encoding="utf-8"?>
<sst xmlns="http://schemas.openxmlformats.org/spreadsheetml/2006/main" count="239" uniqueCount="237">
  <si>
    <t>EDESUR DOMINICANA</t>
  </si>
  <si>
    <t>Año 2020</t>
  </si>
  <si>
    <t>Presupuesto Aprobado Año 2020</t>
  </si>
  <si>
    <t>En RD$</t>
  </si>
  <si>
    <t>Cta Digepres</t>
  </si>
  <si>
    <t>Denominación Cuenta Digepres</t>
  </si>
  <si>
    <t>Detalle</t>
  </si>
  <si>
    <t>Ppto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</si>
  <si>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</si>
  <si>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</si>
  <si>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</si>
  <si>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</si>
  <si>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</si>
  <si>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</si>
  <si>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</si>
  <si>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</si>
  <si>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</si>
  <si>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</si>
  <si>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</si>
  <si>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</si>
  <si>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</si>
  <si>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</si>
  <si>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>REMUNERACIONES Y CONTRIBUCIONES</t>
  </si>
  <si>
    <t>2.1 - REMUNERACIONES Y CONTRIBUCIONES</t>
  </si>
  <si>
    <t>2.1.1</t>
  </si>
  <si>
    <t>REMUNERACIONES</t>
  </si>
  <si>
    <t>2.1.1 - REMUNERACIONES</t>
  </si>
  <si>
    <t>2.1.2</t>
  </si>
  <si>
    <t>SOBRESUELDOS</t>
  </si>
  <si>
    <t>2.1.2 - SOBRESUELDOS</t>
  </si>
  <si>
    <t>2.1.3</t>
  </si>
  <si>
    <t>DIETAS Y GASTOS DE REPRESENTACIÓN</t>
  </si>
  <si>
    <t>2.1.3 - DIETAS Y GASTOS DE REPRESENTACIÓN</t>
  </si>
  <si>
    <t>2.1.4</t>
  </si>
  <si>
    <t>GRATIFICACIONES Y BONIFICACIONES</t>
  </si>
  <si>
    <t>2.1.4 - GRATIFICACIONES Y BONIFICACIONES</t>
  </si>
  <si>
    <t>2.1.5</t>
  </si>
  <si>
    <t>CONTRIBUCIONES A LA SEGURIDAD SOCIAL</t>
  </si>
  <si>
    <t>2.1.5 - CONTRIBUCIONES A LA SEGURIDAD SOCIAL</t>
  </si>
  <si>
    <t>2.2 - CONTRATACIÓN DE SERVICIOS</t>
  </si>
  <si>
    <t>2.2.1</t>
  </si>
  <si>
    <t>SERVICIOS BÁSICOS</t>
  </si>
  <si>
    <t>2.2.1 - SERVICIOS BÁSICOS</t>
  </si>
  <si>
    <t>2.2.2</t>
  </si>
  <si>
    <t>PUBLICIDAD, IMPRESIÓN Y ENCUADERNACIÓN</t>
  </si>
  <si>
    <t>2.2.2 - PUBLICIDAD, IMPRESIÓN Y ENCUADERNACIÓN</t>
  </si>
  <si>
    <t>2.2.3</t>
  </si>
  <si>
    <t>VIÁTICOS</t>
  </si>
  <si>
    <t>2.2.3 - VIÁTICOS</t>
  </si>
  <si>
    <t>2.2.4</t>
  </si>
  <si>
    <t>TRANSPORTE Y ALMACENAJE</t>
  </si>
  <si>
    <t>2.2.4 - TRANSPORTE Y ALMACENAJE</t>
  </si>
  <si>
    <t>2.2.5</t>
  </si>
  <si>
    <t>ALQUILERES Y RENTAS</t>
  </si>
  <si>
    <t>2.2.5 - ALQUILERES Y RENTAS</t>
  </si>
  <si>
    <t>2.2.6</t>
  </si>
  <si>
    <t>SEGUROS</t>
  </si>
  <si>
    <t>2.2.6 - SEGUROS</t>
  </si>
  <si>
    <t>2.2.7</t>
  </si>
  <si>
    <t>SERVICIOS DE CONSERVACIÓN, REPARACIONES MENORES E INSTALACIONES TEMPORALES</t>
  </si>
  <si>
    <t>2.2.7 - SERVICIOS DE CONSERVACIÓN, REPARACIONES MENORES E INSTALACIONES TEMPORALES</t>
  </si>
  <si>
    <t>2.2.8</t>
  </si>
  <si>
    <t>OTROS SERVICIOS NO INCLUIDOS EN CONCEPTOS ANTERIORES</t>
  </si>
  <si>
    <t>2.2.8 - OTROS SERVICIOS NO INCLUIDOS EN CONCEPTOS ANTERIORES</t>
  </si>
  <si>
    <t>2.2.9 - OTRAS CONTRATACIONES DE SERVICIOS</t>
  </si>
  <si>
    <t>MATERIALES Y SUMINISTROS</t>
  </si>
  <si>
    <t>2.3 - MATERIALES Y SUMINISTROS</t>
  </si>
  <si>
    <t>2.3.1</t>
  </si>
  <si>
    <t>ALIMENTOS Y PRODUCTOS AGROFORESTALES</t>
  </si>
  <si>
    <t>2.3.1 - ALIMENTOS Y PRODUCTOS AGROFORESTALES</t>
  </si>
  <si>
    <t>2.3.2</t>
  </si>
  <si>
    <t>TEXTILES Y VESTUARIOS</t>
  </si>
  <si>
    <t>2.3.2 - TEXTILES Y VESTUARIOS</t>
  </si>
  <si>
    <t>2.3.3</t>
  </si>
  <si>
    <t>PRODUCTOS DE PAPEL, CARTÓN E IMPRESOS</t>
  </si>
  <si>
    <t>2.3.3 - PRODUCTOS DE PAPEL, CARTÓN E IMPRESOS</t>
  </si>
  <si>
    <t>2.3.4</t>
  </si>
  <si>
    <t>PRODUCTOS FARMACÉUTICOS</t>
  </si>
  <si>
    <t>2.3.4 - PRODUCTOS FARMACÉUTICOS</t>
  </si>
  <si>
    <t>2.3.5</t>
  </si>
  <si>
    <t>PRODUCTOS DE CUERO, CAUCHO Y PLÁSTICO</t>
  </si>
  <si>
    <t>2.3.5 - PRODUCTOS DE CUERO, CAUCHO Y PLÁSTICO</t>
  </si>
  <si>
    <t>2.3.6</t>
  </si>
  <si>
    <t>PRODUCTOS DE MINERALES, METÁLICOS Y NO METÁLICOS</t>
  </si>
  <si>
    <t>2.3.6 - PRODUCTOS DE MINERALES, METÁLICOS Y NO METÁLICOS</t>
  </si>
  <si>
    <t>2.3.7</t>
  </si>
  <si>
    <t>COMBUSTIBLES, LUBRICANTES, PRODUCTOS QUÍMICOS Y CONEXOS</t>
  </si>
  <si>
    <t>2.3.7 - COMBUSTIBLES, LUBRICANTES, PRODUCTOS QUÍMICOS Y CONEXOS</t>
  </si>
  <si>
    <t>2.3.8</t>
  </si>
  <si>
    <t>GASTOS QUE SE ASIGNARÁN DURANTE EL EJERCICIO (ART. 32 Y 33 LEY 423-06)</t>
  </si>
  <si>
    <t>2.3.8 - GASTOS QUE SE ASIGNARÁN DURANTE EL EJERCICIO (ART. 32 Y 33 LEY 423-06)</t>
  </si>
  <si>
    <t>2.3.9</t>
  </si>
  <si>
    <t>PRODUCTOS Y ÚTILES VARIOS</t>
  </si>
  <si>
    <t>2.3.9 - PRODUCTOS Y ÚTILES VARIOS</t>
  </si>
  <si>
    <t>TRANSFERENCIAS CORRIENTES</t>
  </si>
  <si>
    <t>2.4 - TRANSFERENCIAS CORRIENTES</t>
  </si>
  <si>
    <t>2.4.1</t>
  </si>
  <si>
    <t>TRANSFERENCIAS CORRIENTES AL SECTOR PRIVADO</t>
  </si>
  <si>
    <t>2.4.1 - TRANSFERENCIAS CORRIENTES AL SECTOR PRIVADO</t>
  </si>
  <si>
    <t>2.4.2</t>
  </si>
  <si>
    <t>TRANSFERENCIAS CORRIENTES AL  GOBIERNO GENERAL NACIONAL</t>
  </si>
  <si>
    <t>2.4.2 - TRANSFERENCIAS CORRIENTES AL  GOBIERNO GENERAL NACIONAL</t>
  </si>
  <si>
    <t>2.4.3</t>
  </si>
  <si>
    <t>TRANSFERENCIAS CORRIENTES A GOBIERNOS GENERALES LOCALES</t>
  </si>
  <si>
    <t>2.4.3 - TRANSFERENCIAS CORRIENTES A GOBIERNOS GENERALES LOCALES</t>
  </si>
  <si>
    <t>2.4.4</t>
  </si>
  <si>
    <t>TRANSFERENCIAS CORRIENTES A EMPRESAS PÚBLICAS NO FINANCIERAS</t>
  </si>
  <si>
    <t>2.4.4 - TRANSFERENCIAS CORRIENTES A EMPRESAS PÚBLICAS NO FINANCIERAS</t>
  </si>
  <si>
    <t>2.4.5</t>
  </si>
  <si>
    <t>TRANSFERENCIAS CORRIENTES A INSTITUCIONES PÚBLICAS FINANCIERAS</t>
  </si>
  <si>
    <t>2.4.5 - TRANSFERENCIAS CORRIENTES A INSTITUCIONES PÚBLICAS FINANCIERAS</t>
  </si>
  <si>
    <t>2.4.6</t>
  </si>
  <si>
    <t>SUBVENCIONES</t>
  </si>
  <si>
    <t>2.4.6- SUBVENCIONES</t>
  </si>
  <si>
    <t>2.4.7</t>
  </si>
  <si>
    <t>TRANSFERENCIAS CORRIENTES AL SECTOR EXTERNO</t>
  </si>
  <si>
    <t>2.4.7 - TRANSFERENCIAS CORRIENTES AL SECTOR EXTERNO</t>
  </si>
  <si>
    <t>2.4.9</t>
  </si>
  <si>
    <t>TRANSFERENCIAS CORRIENTES A OTRAS INSTITUCIONES PÚBLICAS</t>
  </si>
  <si>
    <t>2.4.9 - TRANSFERENCIAS CORRIENTES A OTRAS INSTITUCIONES PÚBLICAS</t>
  </si>
  <si>
    <t>TRANSFERENCIAS DE CAPITAL</t>
  </si>
  <si>
    <t>2.5 - TRANSFERENCIAS DE CAPITAL</t>
  </si>
  <si>
    <t>2.5.1</t>
  </si>
  <si>
    <t>TRANSFERENCIAS DE CAPITAL AL SECTOR PRIVADO</t>
  </si>
  <si>
    <t>2.5.1 - TRANSFERENCIAS DE CAPITAL AL SECTOR PRIVADO</t>
  </si>
  <si>
    <t>2.5.2</t>
  </si>
  <si>
    <t>TRANSFERENCIAS DE CAPITAL AL GOBIERNO GENERAL  NACIONAL</t>
  </si>
  <si>
    <t>2.5.2 - TRANSFERENCIAS DE CAPITAL AL GOBIERNO GENERAL  NACIONAL</t>
  </si>
  <si>
    <t>2.5.3</t>
  </si>
  <si>
    <t>TRANSFERENCIAS DE CAPITAL A GOBIERNOS GENERALES LOCALES</t>
  </si>
  <si>
    <t>2.5.3 - TRANSFERENCIAS DE CAPITAL A GOBIERNOS GENERALES LOCALES</t>
  </si>
  <si>
    <t>2.5.4</t>
  </si>
  <si>
    <t>TRANSFERENCIAS DE CAPITAL  A EMPRESAS PÚBLICAS NO FINANCIERAS</t>
  </si>
  <si>
    <t>2.5.4 - TRANSFERENCIAS DE CAPITAL  A EMPRESAS PÚBLICAS NO FINANCIERAS</t>
  </si>
  <si>
    <t>2.5.5</t>
  </si>
  <si>
    <t>TRANSFERENCIAS DE CAPITAL A INSTITUCIONES PÚBLICAS FINANCIERAS</t>
  </si>
  <si>
    <t>2.5.5 - TRANSFERENCIAS DE CAPITAL A INSTITUCIONES PÚBLICAS FINANCIERAS</t>
  </si>
  <si>
    <t>2.5.6</t>
  </si>
  <si>
    <t>TRANSFERENCIAS DE CAPITAL AL SECTOR EXTERNO</t>
  </si>
  <si>
    <t>2.5.6 - TRANSFERENCIAS DE CAPITAL AL SECTOR EXTERNO</t>
  </si>
  <si>
    <t>2.5.9</t>
  </si>
  <si>
    <t>TRANSFERENCIAS DE CAPITAL A OTRAS INSTITUCIONES PÚBLICAS</t>
  </si>
  <si>
    <t>2.5.9 - TRANSFERENCIAS DE CAPITAL A OTRAS INSTITUCIONES PÚBLICAS</t>
  </si>
  <si>
    <t>BIENES MUEBLES, INMUEBLES E INTANGIBLES</t>
  </si>
  <si>
    <t>2.6 - BIENES MUEBLES, INMUEBLES E INTANGIBLES</t>
  </si>
  <si>
    <t>2.6.1</t>
  </si>
  <si>
    <t>MOBILIARIO Y EQUIPO</t>
  </si>
  <si>
    <t>2.6.1 - MOBILIARIO Y EQUIPO</t>
  </si>
  <si>
    <t>2.6.2</t>
  </si>
  <si>
    <t>MOBILIARIO Y EQUIPO EDUCACIONAL Y RECREATIVO</t>
  </si>
  <si>
    <t>2.6.2 - MOBILIARIO Y EQUIPO EDUCACIONAL Y RECREATIVO</t>
  </si>
  <si>
    <t>2.6.3</t>
  </si>
  <si>
    <t>EQUIPO E INSTRUMENTAL, CIENTÍFICO Y LABORATORIO</t>
  </si>
  <si>
    <t>2.6.3 - EQUIPO E INSTRUMENTAL, CIENTÍFICO Y LABORATORIO</t>
  </si>
  <si>
    <t>2.6.4</t>
  </si>
  <si>
    <t>VEHÍCULOS Y EQUIPO DE TRANSPORTE, TRACCIÓN Y ELEVACIÓN</t>
  </si>
  <si>
    <t>2.6.4 - VEHÍCULOS Y EQUIPO DE TRANSPORTE, TRACCIÓN Y ELEVACIÓN</t>
  </si>
  <si>
    <t>2.6.5</t>
  </si>
  <si>
    <t>MAQUINARIA, OTROS EQUIPOS Y HERRAMIENTAS</t>
  </si>
  <si>
    <t>2.6.5 - MAQUINARIA, OTROS EQUIPOS Y HERRAMIENTAS</t>
  </si>
  <si>
    <t>2.6.6</t>
  </si>
  <si>
    <t>EQUIPOS DE DEFENSA Y SEGURIDAD</t>
  </si>
  <si>
    <t>2.6.6 - EQUIPOS DE DEFENSA Y SEGURIDAD</t>
  </si>
  <si>
    <t>2.6.7</t>
  </si>
  <si>
    <t>ACTIVOS BIÓLOGICOS CULTIVABLES</t>
  </si>
  <si>
    <t>2.6.7 - ACTIVOS BIÓLOGICOS CULTIVABLES</t>
  </si>
  <si>
    <t>2.6.8</t>
  </si>
  <si>
    <t>BIENES INTANGIBLES</t>
  </si>
  <si>
    <t>2.6.8 - BIENES INTANGIBLES</t>
  </si>
  <si>
    <t>2.6.9</t>
  </si>
  <si>
    <t>EDIFICIOS, ESTRUCTURAS, TIERRAS, TERRENOS Y OBJETOS DE VALOR</t>
  </si>
  <si>
    <t>2.6.9 - EDIFICIOS, ESTRUCTURAS, TIERRAS, TERRENOS Y OBJETOS DE VALOR</t>
  </si>
  <si>
    <t>OBRAS</t>
  </si>
  <si>
    <t>2.7 - OBRAS</t>
  </si>
  <si>
    <t>2.7.1</t>
  </si>
  <si>
    <t>OBRAS EN EDIFICACIONES</t>
  </si>
  <si>
    <t>2.7.1 - OBRAS EN EDIFICACIONES</t>
  </si>
  <si>
    <t>2.7.2</t>
  </si>
  <si>
    <t>INFRAESTRUCTURA</t>
  </si>
  <si>
    <t>2.7.2 - INFRAESTRUCTURA</t>
  </si>
  <si>
    <t>2.7.3</t>
  </si>
  <si>
    <t>CONSTRUCCIONES EN BIENES CONCESIONADOS</t>
  </si>
  <si>
    <t>2.7.3 - CONSTRUCCIONES EN BIENES CONCESIONADOS</t>
  </si>
  <si>
    <t>2.7.4</t>
  </si>
  <si>
    <t>GASTOS QUE SE ASIGNARÁN DURANTE EL EJERCICIO PARA INVERSIÓN (ART. 32 Y 33 LEY 423-06)</t>
  </si>
  <si>
    <t>2.7.4 - GASTOS QUE SE ASIGNARÁN DURANTE EL EJERCICIO PARA INVERSIÓN (ART. 32 Y 33 LEY 423-06)</t>
  </si>
  <si>
    <t>ADQUISICION DE ACTIVOS FINANCIEROS CON FINES DE POLÍTICA</t>
  </si>
  <si>
    <t>2.8 - ADQUISICION DE ACTIVOS FINANCIEROS CON FINES DE POLÍTICA</t>
  </si>
  <si>
    <t>2.8.1</t>
  </si>
  <si>
    <t>CONCESIÓN DE PRESTAMOS</t>
  </si>
  <si>
    <t>2.8.1 - CONCESIÓN DE PRESTAMOS</t>
  </si>
  <si>
    <t>2.8.2</t>
  </si>
  <si>
    <t>ADQUISICIÓN DE TÍTULOS VALORES REPRESENTATIVOS DE DEUDA</t>
  </si>
  <si>
    <t>2.8.2 - ADQUISICIÓN DE TÍTULOS VALORES REPRESENTATIVOS DE DEUDA</t>
  </si>
  <si>
    <t>GASTOS FINANCIEROS</t>
  </si>
  <si>
    <t>2.9 - GASTOS FINANCIEROS</t>
  </si>
  <si>
    <t>2.9.1</t>
  </si>
  <si>
    <t>INTERESES DE LA DEUDA PÚBLICA INTERNA</t>
  </si>
  <si>
    <t>2.9.1 - INTERESES DE LA DEUDA PÚBLICA INTERNA</t>
  </si>
  <si>
    <t>2.9.2</t>
  </si>
  <si>
    <t>INTERESES DE LA DEUDA PUBLICA EXTERNA</t>
  </si>
  <si>
    <t>2.9.2 - INTERESES DE LA DEUDA PUBLICA EXTERNA</t>
  </si>
  <si>
    <t>2.9.4</t>
  </si>
  <si>
    <t>COMISIONES Y OTROS GASTOS BANCARIOS DE LA DEUDA PÚBLICA</t>
  </si>
  <si>
    <t>2.9.4 - COMISIONES Y OTROS GASTOS BANCARIOS DE LA DEUDA PÚBLICA</t>
  </si>
  <si>
    <t>Total Gastos</t>
  </si>
  <si>
    <t>4 - APLICACIONES FINANCIERAS</t>
  </si>
  <si>
    <t>Incremento de activos financieros</t>
  </si>
  <si>
    <t>4.1 - INCREMENTO DE ACTIVOS FINANCIEROS</t>
  </si>
  <si>
    <t>4.1.1</t>
  </si>
  <si>
    <t>Incremento de activos financieros corrientes</t>
  </si>
  <si>
    <t>4.1.1 - INCREMENTO DE ACTIVOS FINANCIEROS CORRIENTES</t>
  </si>
  <si>
    <t>4.1.2</t>
  </si>
  <si>
    <t>Incremento de activos financieros no corrientes</t>
  </si>
  <si>
    <t>4.1.2 - INCREMENTO DE ACTIVOS FINANCIEROS NO CORRIENTES</t>
  </si>
  <si>
    <t>Disminución de pasivos</t>
  </si>
  <si>
    <t>4.2 - DISMINUCIÓN DE PASIVOS</t>
  </si>
  <si>
    <t>4.2.1</t>
  </si>
  <si>
    <t>Disminución de pasivos corrientes</t>
  </si>
  <si>
    <t>4.2.1 - DISMINUCIÓN DE PASIVOS CORRIENTES</t>
  </si>
  <si>
    <t>4.2.2</t>
  </si>
  <si>
    <t>Disminución de pasivos no corrientes</t>
  </si>
  <si>
    <t>4.2.2 - DISMINUCIÓN DE PASIVOS NO CORRIENTES</t>
  </si>
  <si>
    <t>Disminución de fondos de terceros</t>
  </si>
  <si>
    <t>4.3 - DISMINUCIÓN DE FONDOS DE TERCEROS</t>
  </si>
  <si>
    <t>4.3.5</t>
  </si>
  <si>
    <t>Disminución depósitos fondos de terceros</t>
  </si>
  <si>
    <t>4.3.5 - DISMINUCIÓN DEPÓSITOS FONDOS DE TERCEROS</t>
  </si>
  <si>
    <t>TOTAL APLICACIONES FINANCIERAS</t>
  </si>
  <si>
    <t>TOTAL GASTOS Y APLICACIONES FINANCIERAS</t>
  </si>
  <si>
    <t>Fuente: [Resolución del Consejo]</t>
  </si>
  <si>
    <t>Fecha de registro: hasta el [día] de [mes] del [año]</t>
  </si>
  <si>
    <t>Fecha de imputación: hasta el [día] de [mes] del [año]</t>
  </si>
  <si>
    <t>Fuente: Resolución Consejo de Administración</t>
  </si>
  <si>
    <t>Fecha de Aprobación Presupuesto:  13 de Diciembre 2019</t>
  </si>
  <si>
    <t>Fuente: [fuente]</t>
  </si>
  <si>
    <t>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</si>
</sst>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-0.2499465926084170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Alignment="1"/>
    <xf numFmtId="0" fontId="1" fillId="0" borderId="0" xfId="2" applyAlignment="1"/>
    <xf numFmtId="0" fontId="5" fillId="2" borderId="0" xfId="2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vertical="center" wrapText="1"/>
    </xf>
    <xf numFmtId="0" fontId="5" fillId="3" borderId="0" xfId="2" applyFont="1" applyFill="1" applyBorder="1" applyAlignment="1">
      <alignment vertical="center" wrapText="1"/>
    </xf>
    <xf numFmtId="0" fontId="5" fillId="3" borderId="0" xfId="2" applyFont="1" applyFill="1" applyBorder="1" applyAlignment="1">
      <alignment horizontal="center" vertical="center" wrapText="1"/>
    </xf>
    <xf numFmtId="43" fontId="2" fillId="0" borderId="0" xfId="3" applyFont="1" applyBorder="1" applyAlignment="1">
      <alignment horizontal="left" vertical="center" wrapText="1"/>
    </xf>
    <xf numFmtId="43" fontId="5" fillId="3" borderId="0" xfId="1" applyFont="1" applyFill="1" applyBorder="1" applyAlignment="1">
      <alignment horizontal="center" vertical="center" wrapText="1"/>
    </xf>
    <xf numFmtId="0" fontId="1" fillId="0" borderId="0" xfId="2" applyFont="1"/>
    <xf numFmtId="0" fontId="2" fillId="0" borderId="1" xfId="2" applyFont="1" applyBorder="1" applyAlignment="1">
      <alignment horizontal="left" vertical="center" wrapText="1"/>
    </xf>
    <xf numFmtId="43" fontId="2" fillId="0" borderId="1" xfId="3" applyFont="1" applyBorder="1" applyAlignment="1">
      <alignment horizontal="left" vertical="center" wrapText="1"/>
    </xf>
    <xf numFmtId="43" fontId="1" fillId="0" borderId="0" xfId="1" applyFont="1"/>
    <xf numFmtId="0" fontId="1" fillId="0" borderId="0" xfId="2" applyAlignment="1">
      <alignment horizontal="left"/>
    </xf>
    <xf numFmtId="0" fontId="2" fillId="0" borderId="0" xfId="2" applyFont="1" applyAlignment="1">
      <alignment horizontal="left" vertical="center" wrapText="1"/>
    </xf>
    <xf numFmtId="43" fontId="6" fillId="0" borderId="0" xfId="3" applyFont="1"/>
    <xf numFmtId="43" fontId="6" fillId="0" borderId="0" xfId="1" applyFont="1"/>
    <xf numFmtId="43" fontId="0" fillId="0" borderId="0" xfId="3" applyFont="1" applyAlignment="1">
      <alignment horizontal="left"/>
    </xf>
    <xf numFmtId="0" fontId="1" fillId="0" borderId="0" xfId="2" applyAlignment="1">
      <alignment horizontal="left" vertical="center" wrapText="1" indent="2"/>
    </xf>
    <xf numFmtId="43" fontId="0" fillId="0" borderId="0" xfId="3" applyFont="1"/>
    <xf numFmtId="43" fontId="1" fillId="0" borderId="0" xfId="2" applyNumberFormat="1"/>
    <xf numFmtId="43" fontId="1" fillId="0" borderId="0" xfId="2" applyNumberFormat="1" applyAlignment="1">
      <alignment horizontal="left"/>
    </xf>
    <xf numFmtId="43" fontId="0" fillId="0" borderId="0" xfId="0" applyNumberFormat="1"/>
    <xf numFmtId="4" fontId="0" fillId="0" borderId="0" xfId="0" applyNumberFormat="1"/>
    <xf numFmtId="43" fontId="2" fillId="0" borderId="0" xfId="2" applyNumberFormat="1" applyFont="1"/>
    <xf numFmtId="43" fontId="2" fillId="0" borderId="0" xfId="1" applyFont="1"/>
    <xf numFmtId="0" fontId="1" fillId="4" borderId="0" xfId="2" applyFill="1" applyAlignment="1">
      <alignment horizontal="left"/>
    </xf>
    <xf numFmtId="0" fontId="1" fillId="0" borderId="0" xfId="2" applyFill="1" applyAlignment="1">
      <alignment horizontal="left"/>
    </xf>
    <xf numFmtId="0" fontId="7" fillId="0" borderId="0" xfId="2" applyFont="1" applyAlignment="1">
      <alignment horizontal="left" vertical="center" wrapText="1" indent="2"/>
    </xf>
    <xf numFmtId="0" fontId="7" fillId="0" borderId="0" xfId="2" applyFont="1"/>
    <xf numFmtId="0" fontId="1" fillId="0" borderId="0" xfId="2" applyFont="1" applyAlignment="1">
      <alignment horizontal="left" vertical="center" wrapText="1" indent="2"/>
    </xf>
    <xf numFmtId="164" fontId="2" fillId="0" borderId="0" xfId="2" applyNumberFormat="1" applyFont="1" applyAlignment="1">
      <alignment horizontal="left"/>
    </xf>
    <xf numFmtId="43" fontId="2" fillId="0" borderId="0" xfId="2" applyNumberFormat="1" applyFont="1" applyAlignment="1">
      <alignment horizontal="left"/>
    </xf>
    <xf numFmtId="0" fontId="1" fillId="0" borderId="0" xfId="2"/>
    <xf numFmtId="164" fontId="1" fillId="0" borderId="0" xfId="2" applyNumberFormat="1" applyAlignment="1">
      <alignment horizontal="left"/>
    </xf>
    <xf numFmtId="164" fontId="1" fillId="0" borderId="0" xfId="2" applyNumberFormat="1"/>
    <xf numFmtId="0" fontId="2" fillId="5" borderId="2" xfId="2" applyFont="1" applyFill="1" applyBorder="1" applyAlignment="1">
      <alignment horizontal="left" vertical="center" wrapText="1"/>
    </xf>
    <xf numFmtId="165" fontId="2" fillId="5" borderId="2" xfId="2" applyNumberFormat="1" applyFont="1" applyFill="1" applyBorder="1" applyAlignment="1">
      <alignment horizontal="center" vertical="center" wrapText="1"/>
    </xf>
    <xf numFmtId="43" fontId="2" fillId="5" borderId="2" xfId="1" applyFont="1" applyFill="1" applyBorder="1" applyAlignment="1">
      <alignment horizontal="center" vertical="center" wrapText="1"/>
    </xf>
    <xf numFmtId="0" fontId="1" fillId="0" borderId="0" xfId="2" applyAlignment="1">
      <alignment horizontal="left" vertical="center" wrapText="1"/>
    </xf>
    <xf numFmtId="0" fontId="2" fillId="0" borderId="0" xfId="2" applyFont="1" applyBorder="1" applyAlignment="1">
      <alignment horizontal="left" vertical="center" wrapText="1"/>
    </xf>
    <xf numFmtId="43" fontId="2" fillId="0" borderId="0" xfId="2" applyNumberFormat="1" applyFont="1" applyBorder="1" applyAlignment="1">
      <alignment vertical="center" wrapText="1"/>
    </xf>
    <xf numFmtId="164" fontId="1" fillId="0" borderId="0" xfId="1" applyNumberFormat="1" applyFont="1" applyAlignment="1">
      <alignment horizontal="left"/>
    </xf>
    <xf numFmtId="0" fontId="2" fillId="0" borderId="3" xfId="2" applyFont="1" applyBorder="1" applyAlignment="1">
      <alignment horizontal="left" vertical="center" wrapText="1"/>
    </xf>
    <xf numFmtId="165" fontId="2" fillId="0" borderId="3" xfId="2" applyNumberFormat="1" applyFont="1" applyBorder="1" applyAlignment="1">
      <alignment vertical="center" wrapText="1"/>
    </xf>
    <xf numFmtId="43" fontId="2" fillId="0" borderId="3" xfId="1" applyFont="1" applyBorder="1" applyAlignment="1">
      <alignment vertical="center" wrapText="1"/>
    </xf>
    <xf numFmtId="43" fontId="1" fillId="0" borderId="0" xfId="1" applyFont="1" applyAlignment="1">
      <alignment horizontal="left"/>
    </xf>
    <xf numFmtId="43" fontId="1" fillId="0" borderId="0" xfId="1" applyFont="1" applyBorder="1"/>
    <xf numFmtId="43" fontId="0" fillId="0" borderId="0" xfId="1" applyFont="1" applyBorder="1"/>
    <xf numFmtId="0" fontId="0" fillId="0" borderId="0" xfId="0" applyBorder="1"/>
    <xf numFmtId="43" fontId="0" fillId="0" borderId="0" xfId="1" applyFont="1"/>
    <xf numFmtId="165" fontId="1" fillId="0" borderId="0" xfId="2" applyNumberFormat="1" applyAlignment="1">
      <alignment vertical="center" wrapText="1"/>
    </xf>
    <xf numFmtId="43" fontId="2" fillId="0" borderId="0" xfId="1" applyFont="1" applyBorder="1" applyAlignment="1">
      <alignment vertical="center" wrapText="1"/>
    </xf>
    <xf numFmtId="43" fontId="0" fillId="0" borderId="0" xfId="1" applyFont="1" applyAlignment="1">
      <alignment horizontal="center"/>
    </xf>
    <xf numFmtId="165" fontId="2" fillId="0" borderId="0" xfId="2" applyNumberFormat="1" applyFont="1" applyAlignment="1">
      <alignment vertical="center" wrapText="1"/>
    </xf>
    <xf numFmtId="0" fontId="5" fillId="3" borderId="2" xfId="2" applyFont="1" applyFill="1" applyBorder="1" applyAlignment="1">
      <alignment horizontal="left" vertical="center" wrapText="1"/>
    </xf>
    <xf numFmtId="43" fontId="2" fillId="3" borderId="2" xfId="1" applyFont="1" applyFill="1" applyBorder="1" applyAlignment="1">
      <alignment horizontal="center" vertical="center" wrapText="1"/>
    </xf>
    <xf numFmtId="0" fontId="2" fillId="0" borderId="0" xfId="2" applyFont="1"/>
    <xf numFmtId="0" fontId="1" fillId="0" borderId="0" xfId="2" applyAlignment="1">
      <alignment horizontal="center"/>
    </xf>
    <xf numFmtId="14" fontId="1" fillId="0" borderId="0" xfId="2" applyNumberForma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Millares" xfId="1" builtinId="3"/>
    <cellStyle name="Millares 4" xf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752475</xdr:colOff>
      <xdr:row>50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EA518A-BE94-4953-B412-9D47D6E3E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86475" cy="8248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01perd033\RPM%20ALL%202012\Informes%20CDEEE%2011%20-%2012\Informes%20MES%20CDEEE%202012\ID%20ENE%2012\Documents%20and%20Settings\Eva%20L.%20JImenez%20Pagan\My%20Documents\Banco%20Central\Martin%20Fernandez%20-%20Calles\Presup.%20dise&#241;o%20original%20(30-mar-04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mercedes/Desktop/Digepres/OAI/2020/Julio_20/Ejecuci&#243;n_Digepres%20Julio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ificación"/>
      <sheetName val="Plantilla Ejecución "/>
      <sheetName val="Ejec_Gastos"/>
      <sheetName val="Gastos"/>
      <sheetName val="GP"/>
      <sheetName val="Otros Costos"/>
      <sheetName val="Presupuesto 2020"/>
      <sheetName val="Hoja1"/>
      <sheetName val="CATALOGO DIGEPRES"/>
      <sheetName val="Hoja2"/>
      <sheetName val="Estructura_2019"/>
    </sheetNames>
    <sheetDataSet>
      <sheetData sheetId="0"/>
      <sheetData sheetId="1"/>
      <sheetData sheetId="2">
        <row r="3">
          <cell r="F3">
            <v>232523776.39000064</v>
          </cell>
          <cell r="G3">
            <v>225615829.65000054</v>
          </cell>
          <cell r="H3">
            <v>223668421.13000056</v>
          </cell>
          <cell r="I3">
            <v>225158024.56000036</v>
          </cell>
          <cell r="J3">
            <v>263604169.48000056</v>
          </cell>
          <cell r="K3">
            <v>269019530.32000041</v>
          </cell>
          <cell r="L3">
            <v>251188048.47000003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14605329.369999997</v>
          </cell>
          <cell r="G25">
            <v>13898908.989999995</v>
          </cell>
          <cell r="H25">
            <v>10430087.369999997</v>
          </cell>
          <cell r="I25">
            <v>9336731.7299999967</v>
          </cell>
          <cell r="J25">
            <v>13456156.469999999</v>
          </cell>
          <cell r="K25">
            <v>11554551.069999997</v>
          </cell>
          <cell r="L25">
            <v>8045203.0100000016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566145</v>
          </cell>
          <cell r="G40">
            <v>498825</v>
          </cell>
          <cell r="H40">
            <v>470340</v>
          </cell>
          <cell r="I40">
            <v>208305</v>
          </cell>
          <cell r="J40">
            <v>217620</v>
          </cell>
          <cell r="K40">
            <v>276978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F47">
            <v>7494740.419999999</v>
          </cell>
          <cell r="G47">
            <v>8374680.2199999979</v>
          </cell>
          <cell r="H47">
            <v>7540389.6100000003</v>
          </cell>
          <cell r="I47">
            <v>8706890.8599999994</v>
          </cell>
          <cell r="J47">
            <v>7557536.2199999979</v>
          </cell>
          <cell r="K47">
            <v>7875578.2799999965</v>
          </cell>
          <cell r="L47">
            <v>1508848.4799999993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590627.13</v>
          </cell>
          <cell r="I50">
            <v>524345.36</v>
          </cell>
          <cell r="J50">
            <v>464387.95</v>
          </cell>
          <cell r="K50">
            <v>1644810.3100000003</v>
          </cell>
          <cell r="L50">
            <v>647823.15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81919.990000000005</v>
          </cell>
          <cell r="G52">
            <v>183393.5</v>
          </cell>
          <cell r="H52">
            <v>218438.44</v>
          </cell>
          <cell r="I52">
            <v>126515.76000000001</v>
          </cell>
          <cell r="J52">
            <v>92148.97</v>
          </cell>
          <cell r="K52">
            <v>302938.2</v>
          </cell>
          <cell r="L52">
            <v>107935.79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F54">
            <v>1250454.05</v>
          </cell>
          <cell r="G54">
            <v>2094566.2300000002</v>
          </cell>
          <cell r="H54">
            <v>222135</v>
          </cell>
          <cell r="I54">
            <v>1516889.99</v>
          </cell>
          <cell r="J54">
            <v>2101304.2999999998</v>
          </cell>
          <cell r="K54">
            <v>2930350.1000000006</v>
          </cell>
          <cell r="L54">
            <v>1500936.4500000002</v>
          </cell>
        </row>
        <row r="55">
          <cell r="F55">
            <v>1701275.08</v>
          </cell>
          <cell r="G55">
            <v>1960288.57</v>
          </cell>
          <cell r="H55">
            <v>1960873.52</v>
          </cell>
          <cell r="I55">
            <v>1173939.3400000001</v>
          </cell>
          <cell r="J55">
            <v>348216.88</v>
          </cell>
          <cell r="K55">
            <v>0</v>
          </cell>
          <cell r="L55">
            <v>1640540.19</v>
          </cell>
        </row>
        <row r="56">
          <cell r="F56">
            <v>896524.95</v>
          </cell>
          <cell r="G56">
            <v>938270.05999999994</v>
          </cell>
          <cell r="H56">
            <v>766291.63</v>
          </cell>
          <cell r="I56">
            <v>8745</v>
          </cell>
          <cell r="J56">
            <v>21650</v>
          </cell>
          <cell r="K56">
            <v>13150</v>
          </cell>
          <cell r="L56">
            <v>235115</v>
          </cell>
        </row>
        <row r="57">
          <cell r="F57">
            <v>663822.18999999994</v>
          </cell>
          <cell r="G57">
            <v>859706.85999999987</v>
          </cell>
          <cell r="H57">
            <v>29736</v>
          </cell>
          <cell r="I57">
            <v>167470.75</v>
          </cell>
          <cell r="J57">
            <v>7011.8</v>
          </cell>
          <cell r="K57">
            <v>102599.89</v>
          </cell>
          <cell r="L57">
            <v>95607.4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226820.14999999997</v>
          </cell>
          <cell r="G62">
            <v>231998.78000000003</v>
          </cell>
          <cell r="H62">
            <v>218636.59</v>
          </cell>
          <cell r="I62">
            <v>133979.08000000002</v>
          </cell>
          <cell r="J62">
            <v>0</v>
          </cell>
          <cell r="K62">
            <v>107309.52</v>
          </cell>
          <cell r="L62">
            <v>107309.52</v>
          </cell>
        </row>
        <row r="63">
          <cell r="F63">
            <v>232990</v>
          </cell>
          <cell r="G63">
            <v>149202.25</v>
          </cell>
          <cell r="H63">
            <v>54766.390000000007</v>
          </cell>
          <cell r="I63">
            <v>36000</v>
          </cell>
          <cell r="J63">
            <v>916500</v>
          </cell>
          <cell r="K63">
            <v>429000</v>
          </cell>
          <cell r="L63">
            <v>746000</v>
          </cell>
        </row>
        <row r="64">
          <cell r="F64">
            <v>0</v>
          </cell>
          <cell r="G64">
            <v>11445670.159999998</v>
          </cell>
          <cell r="H64">
            <v>8555804.9099999983</v>
          </cell>
          <cell r="I64">
            <v>6728634.1499999892</v>
          </cell>
          <cell r="J64">
            <v>25031349.099999998</v>
          </cell>
          <cell r="K64">
            <v>85178684.439999998</v>
          </cell>
          <cell r="L64">
            <v>41847530.700000003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1788646.24</v>
          </cell>
          <cell r="G68">
            <v>1809069.32</v>
          </cell>
          <cell r="H68">
            <v>0</v>
          </cell>
          <cell r="I68">
            <v>3668202.82</v>
          </cell>
          <cell r="J68">
            <v>0</v>
          </cell>
          <cell r="K68">
            <v>3853227.31</v>
          </cell>
          <cell r="L68">
            <v>1959621.69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>
            <v>15759685.310000012</v>
          </cell>
          <cell r="G71">
            <v>21151378.820000011</v>
          </cell>
          <cell r="H71">
            <v>19426934.630000018</v>
          </cell>
          <cell r="I71">
            <v>20202589.350000005</v>
          </cell>
          <cell r="J71">
            <v>2172096.75</v>
          </cell>
          <cell r="K71">
            <v>23750134.109999996</v>
          </cell>
          <cell r="L71">
            <v>987742.15999999968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401106.87</v>
          </cell>
          <cell r="G75">
            <v>709383.66999999993</v>
          </cell>
          <cell r="H75">
            <v>7570352.3800000008</v>
          </cell>
          <cell r="I75">
            <v>748230.86</v>
          </cell>
          <cell r="J75">
            <v>154650.97999999998</v>
          </cell>
          <cell r="K75">
            <v>1853150.31</v>
          </cell>
          <cell r="L75">
            <v>1021806.01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744004.1100000001</v>
          </cell>
          <cell r="G84">
            <v>429934.11</v>
          </cell>
          <cell r="H84">
            <v>388103.47</v>
          </cell>
          <cell r="I84">
            <v>388103.46</v>
          </cell>
          <cell r="J84">
            <v>388103.47000000003</v>
          </cell>
          <cell r="K84">
            <v>371003.46</v>
          </cell>
          <cell r="L84">
            <v>0</v>
          </cell>
        </row>
        <row r="85">
          <cell r="F85">
            <v>292758.09999999998</v>
          </cell>
          <cell r="G85">
            <v>1001560.7299999997</v>
          </cell>
          <cell r="H85">
            <v>2120387.62</v>
          </cell>
          <cell r="I85">
            <v>255772.45000000016</v>
          </cell>
          <cell r="J85">
            <v>2244610.9700000002</v>
          </cell>
          <cell r="K85">
            <v>1009630.0199999998</v>
          </cell>
          <cell r="L85">
            <v>1056872.1800000002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590</v>
          </cell>
          <cell r="G87">
            <v>194678.36</v>
          </cell>
          <cell r="H87">
            <v>5762055.0599999996</v>
          </cell>
          <cell r="I87">
            <v>1172751.22</v>
          </cell>
          <cell r="J87">
            <v>5628636.7800000003</v>
          </cell>
          <cell r="K87">
            <v>5001409.3</v>
          </cell>
          <cell r="L87">
            <v>5016347.25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64515784.560000032</v>
          </cell>
          <cell r="G90">
            <v>189951609.29999974</v>
          </cell>
          <cell r="H90">
            <v>209895927.77000013</v>
          </cell>
          <cell r="I90">
            <v>282035076.82999969</v>
          </cell>
          <cell r="J90">
            <v>82399623.350000039</v>
          </cell>
          <cell r="K90">
            <v>224149284.38999972</v>
          </cell>
          <cell r="L90">
            <v>242221566.88999996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142861.60999999999</v>
          </cell>
          <cell r="H92">
            <v>0</v>
          </cell>
          <cell r="I92">
            <v>-2.0000000009881662E-2</v>
          </cell>
          <cell r="J92">
            <v>97646.499999999985</v>
          </cell>
          <cell r="K92">
            <v>0</v>
          </cell>
          <cell r="L92">
            <v>0</v>
          </cell>
        </row>
        <row r="93">
          <cell r="F93">
            <v>4251913.18</v>
          </cell>
          <cell r="G93">
            <v>147426.79999999999</v>
          </cell>
          <cell r="H93">
            <v>18836420.399999999</v>
          </cell>
          <cell r="I93">
            <v>6194035.5499999998</v>
          </cell>
          <cell r="J93">
            <v>8015640.0299999993</v>
          </cell>
          <cell r="K93">
            <v>53642175.129999995</v>
          </cell>
          <cell r="L93">
            <v>11342318.879999999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-2384.6699999999837</v>
          </cell>
          <cell r="G96">
            <v>471666.57999999996</v>
          </cell>
          <cell r="H96">
            <v>378289.58999999997</v>
          </cell>
          <cell r="I96">
            <v>165470.74</v>
          </cell>
          <cell r="J96">
            <v>488581.27</v>
          </cell>
          <cell r="K96">
            <v>7188988.1400000006</v>
          </cell>
          <cell r="L96">
            <v>3562612.6</v>
          </cell>
        </row>
        <row r="97">
          <cell r="F97">
            <v>165208.35999999999</v>
          </cell>
          <cell r="G97">
            <v>848459.31</v>
          </cell>
          <cell r="H97">
            <v>90453.49</v>
          </cell>
          <cell r="I97">
            <v>164711.07</v>
          </cell>
          <cell r="J97">
            <v>635170.18999999994</v>
          </cell>
          <cell r="K97">
            <v>-210475.00999999998</v>
          </cell>
          <cell r="L97">
            <v>134293.78</v>
          </cell>
        </row>
        <row r="98">
          <cell r="F98">
            <v>556318.49</v>
          </cell>
          <cell r="G98">
            <v>10088.02</v>
          </cell>
          <cell r="H98">
            <v>400707.07</v>
          </cell>
          <cell r="I98">
            <v>4168749.8800000004</v>
          </cell>
          <cell r="J98">
            <v>388376.89</v>
          </cell>
          <cell r="K98">
            <v>400766.89</v>
          </cell>
          <cell r="L98">
            <v>51117.600000000006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>
            <v>70800</v>
          </cell>
          <cell r="G101">
            <v>11800</v>
          </cell>
          <cell r="H101">
            <v>0</v>
          </cell>
          <cell r="I101">
            <v>109740</v>
          </cell>
          <cell r="J101">
            <v>129800</v>
          </cell>
          <cell r="K101">
            <v>4588.8900000000003</v>
          </cell>
          <cell r="L101">
            <v>8496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40000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612154.5</v>
          </cell>
          <cell r="G107">
            <v>596173.28</v>
          </cell>
          <cell r="H107">
            <v>168229.19</v>
          </cell>
          <cell r="I107">
            <v>906</v>
          </cell>
          <cell r="J107">
            <v>201673.8</v>
          </cell>
          <cell r="K107">
            <v>471224.94999999995</v>
          </cell>
          <cell r="L107">
            <v>1083951.22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24666.720000000001</v>
          </cell>
          <cell r="G109">
            <v>89898.98000000001</v>
          </cell>
          <cell r="H109">
            <v>55727.530000000006</v>
          </cell>
          <cell r="I109">
            <v>367352.43</v>
          </cell>
          <cell r="J109">
            <v>175612.32</v>
          </cell>
          <cell r="K109">
            <v>2033965.41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2774931.7699999996</v>
          </cell>
          <cell r="G113">
            <v>6034825.79</v>
          </cell>
          <cell r="H113">
            <v>3766774.8899999997</v>
          </cell>
          <cell r="I113">
            <v>2808010.2199999997</v>
          </cell>
          <cell r="J113">
            <v>1384579.97</v>
          </cell>
          <cell r="K113">
            <v>2620030.9700000002</v>
          </cell>
          <cell r="L113">
            <v>1763359.91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3629254.7299999995</v>
          </cell>
          <cell r="J114">
            <v>0</v>
          </cell>
          <cell r="K114">
            <v>0</v>
          </cell>
          <cell r="L114">
            <v>6174667.3600000003</v>
          </cell>
        </row>
        <row r="115">
          <cell r="F115">
            <v>123200</v>
          </cell>
          <cell r="G115">
            <v>307054.5</v>
          </cell>
          <cell r="H115">
            <v>159500</v>
          </cell>
          <cell r="I115">
            <v>88861.85</v>
          </cell>
          <cell r="J115">
            <v>122828</v>
          </cell>
          <cell r="K115">
            <v>122222.32</v>
          </cell>
          <cell r="L115">
            <v>256454.69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3351906.03</v>
          </cell>
          <cell r="G117">
            <v>2033613.2500000023</v>
          </cell>
          <cell r="H117">
            <v>1752199.92</v>
          </cell>
          <cell r="I117">
            <v>2234171.1300000022</v>
          </cell>
          <cell r="J117">
            <v>2926199.9199999995</v>
          </cell>
          <cell r="K117">
            <v>1707746.0200000014</v>
          </cell>
          <cell r="L117">
            <v>989409</v>
          </cell>
        </row>
        <row r="118">
          <cell r="F118">
            <v>83191.56</v>
          </cell>
          <cell r="G118">
            <v>0</v>
          </cell>
          <cell r="H118">
            <v>11608.279999999999</v>
          </cell>
          <cell r="I118">
            <v>1462.5</v>
          </cell>
          <cell r="J118">
            <v>6000</v>
          </cell>
          <cell r="K118">
            <v>15899.99</v>
          </cell>
          <cell r="L118">
            <v>75000</v>
          </cell>
        </row>
        <row r="119">
          <cell r="F119">
            <v>0</v>
          </cell>
          <cell r="G119">
            <v>1243.4699999999998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80926007.719999999</v>
          </cell>
          <cell r="G120">
            <v>74871029.200000003</v>
          </cell>
          <cell r="H120">
            <v>82315891</v>
          </cell>
          <cell r="I120">
            <v>56742567.740000002</v>
          </cell>
          <cell r="J120">
            <v>62933887.049999997</v>
          </cell>
          <cell r="K120">
            <v>68412957.540000007</v>
          </cell>
          <cell r="L120">
            <v>82221910.049999997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>
            <v>-23208684.259999998</v>
          </cell>
          <cell r="G125">
            <v>1368076.64</v>
          </cell>
          <cell r="H125">
            <v>0.14000000000001478</v>
          </cell>
          <cell r="I125">
            <v>972358.3</v>
          </cell>
          <cell r="J125">
            <v>1000.010000000002</v>
          </cell>
          <cell r="K125">
            <v>-0.22000000000002728</v>
          </cell>
          <cell r="L125">
            <v>-269447.35999999987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>
            <v>4486793.4700000016</v>
          </cell>
          <cell r="G135">
            <v>2640400.9699999997</v>
          </cell>
          <cell r="H135">
            <v>-4.5474735088646412E-13</v>
          </cell>
          <cell r="I135">
            <v>0</v>
          </cell>
          <cell r="J135">
            <v>828360</v>
          </cell>
          <cell r="K135">
            <v>3852473.44</v>
          </cell>
          <cell r="L135">
            <v>505331.79000000004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F140">
            <v>345604.03</v>
          </cell>
          <cell r="G140">
            <v>0</v>
          </cell>
          <cell r="H140">
            <v>0</v>
          </cell>
          <cell r="I140">
            <v>0</v>
          </cell>
          <cell r="J140">
            <v>48551.7</v>
          </cell>
          <cell r="K140">
            <v>0</v>
          </cell>
          <cell r="L140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F143">
            <v>5543.78</v>
          </cell>
          <cell r="G143">
            <v>1277.06</v>
          </cell>
          <cell r="H143">
            <v>0</v>
          </cell>
          <cell r="I143">
            <v>0</v>
          </cell>
          <cell r="J143">
            <v>1168169.1200000001</v>
          </cell>
          <cell r="K143">
            <v>0</v>
          </cell>
          <cell r="L143">
            <v>2662662.7400000002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9009813.7499999981</v>
          </cell>
          <cell r="G172">
            <v>6403025.6299999934</v>
          </cell>
          <cell r="H172">
            <v>3102058.7199999993</v>
          </cell>
          <cell r="I172">
            <v>1050641.8799999999</v>
          </cell>
          <cell r="J172">
            <v>703916.53999999969</v>
          </cell>
          <cell r="K172">
            <v>1946664.7099999995</v>
          </cell>
          <cell r="L172">
            <v>1684288.19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9">
          <cell r="F189">
            <v>1385335.48</v>
          </cell>
          <cell r="G189">
            <v>1068152.68</v>
          </cell>
          <cell r="H189">
            <v>1137794.79</v>
          </cell>
          <cell r="I189">
            <v>424.80000000003184</v>
          </cell>
          <cell r="J189">
            <v>2581</v>
          </cell>
          <cell r="K189">
            <v>157496.95999999999</v>
          </cell>
          <cell r="L189">
            <v>1192139.0599999998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F192">
            <v>106286.14</v>
          </cell>
          <cell r="G192">
            <v>19009.8</v>
          </cell>
          <cell r="H192">
            <v>163229.4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>
            <v>13666018.940000001</v>
          </cell>
          <cell r="G193">
            <v>31151298.579999998</v>
          </cell>
          <cell r="H193">
            <v>29689228.289999999</v>
          </cell>
          <cell r="I193">
            <v>26314372.900000002</v>
          </cell>
          <cell r="J193">
            <v>25533984.600000001</v>
          </cell>
          <cell r="K193">
            <v>16672260.080000002</v>
          </cell>
          <cell r="L193">
            <v>2207126.02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F195">
            <v>3566.36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F196">
            <v>274206.64</v>
          </cell>
          <cell r="G196">
            <v>1134873.4899999998</v>
          </cell>
          <cell r="H196">
            <v>4181629.2099999995</v>
          </cell>
          <cell r="I196">
            <v>25009.91</v>
          </cell>
          <cell r="J196">
            <v>111630.51</v>
          </cell>
          <cell r="K196">
            <v>2084589.8399999999</v>
          </cell>
          <cell r="L196">
            <v>1358598.23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F201">
            <v>95329.64</v>
          </cell>
          <cell r="G201">
            <v>127050</v>
          </cell>
          <cell r="H201">
            <v>72086</v>
          </cell>
          <cell r="I201">
            <v>0</v>
          </cell>
          <cell r="J201">
            <v>7080</v>
          </cell>
          <cell r="K201">
            <v>0</v>
          </cell>
          <cell r="L201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F293">
            <v>0</v>
          </cell>
          <cell r="G293">
            <v>1645496.3900000039</v>
          </cell>
          <cell r="H293">
            <v>462759.72000000015</v>
          </cell>
          <cell r="I293">
            <v>910058.82999999984</v>
          </cell>
          <cell r="J293">
            <v>253962.55000000008</v>
          </cell>
          <cell r="K293">
            <v>0</v>
          </cell>
          <cell r="L293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F295">
            <v>3827195.9200000004</v>
          </cell>
          <cell r="G295">
            <v>6270528.8399999999</v>
          </cell>
          <cell r="H295">
            <v>855336.19</v>
          </cell>
          <cell r="I295">
            <v>45648911.539999992</v>
          </cell>
          <cell r="J295">
            <v>4388328.9399999948</v>
          </cell>
          <cell r="K295">
            <v>27449394.500000011</v>
          </cell>
          <cell r="L295">
            <v>2812991.92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F306">
            <v>0</v>
          </cell>
          <cell r="G306">
            <v>7844679.5299999993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F315">
            <v>0</v>
          </cell>
          <cell r="G315">
            <v>876193.26</v>
          </cell>
          <cell r="H315">
            <v>0</v>
          </cell>
          <cell r="I315">
            <v>567296.1</v>
          </cell>
          <cell r="J315">
            <v>441822.02</v>
          </cell>
          <cell r="K315">
            <v>0</v>
          </cell>
          <cell r="L315">
            <v>0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F319">
            <v>476522850.10999995</v>
          </cell>
          <cell r="G319">
            <v>27309270.910000034</v>
          </cell>
          <cell r="H319">
            <v>9903006.3899999987</v>
          </cell>
          <cell r="I319">
            <v>0</v>
          </cell>
          <cell r="J319">
            <v>102483813.58</v>
          </cell>
          <cell r="K319">
            <v>-27410123.140000015</v>
          </cell>
          <cell r="L319">
            <v>415425484.48000014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F321">
            <v>41422.720000000001</v>
          </cell>
          <cell r="G321">
            <v>156350.00000000012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F341">
            <v>0</v>
          </cell>
          <cell r="G341">
            <v>3835472.99</v>
          </cell>
          <cell r="H341">
            <v>0</v>
          </cell>
          <cell r="I341">
            <v>2893574.26</v>
          </cell>
          <cell r="J341">
            <v>764705.72999999207</v>
          </cell>
          <cell r="K341">
            <v>2505165.4900000002</v>
          </cell>
          <cell r="L341">
            <v>0</v>
          </cell>
        </row>
        <row r="342"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6">
          <cell r="F366">
            <v>37441883.589999989</v>
          </cell>
          <cell r="G366">
            <v>1875410.39</v>
          </cell>
          <cell r="H366">
            <v>1262657.1100000001</v>
          </cell>
          <cell r="I366">
            <v>1330344.48</v>
          </cell>
          <cell r="J366">
            <v>1084094.75</v>
          </cell>
          <cell r="K366">
            <v>1567648.6400000001</v>
          </cell>
          <cell r="L366">
            <v>3379974.0100000002</v>
          </cell>
        </row>
        <row r="367"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2"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520">
          <cell r="F520">
            <v>2590413720.9394913</v>
          </cell>
          <cell r="G520">
            <v>2583198230.988369</v>
          </cell>
          <cell r="H520">
            <v>2588103721.9770713</v>
          </cell>
          <cell r="I520">
            <v>2499185959.7199125</v>
          </cell>
          <cell r="J520">
            <v>2858406709.3050485</v>
          </cell>
          <cell r="K520">
            <v>3011755589.1916065</v>
          </cell>
          <cell r="L520">
            <v>3157950034.0213704</v>
          </cell>
        </row>
        <row r="524">
          <cell r="F524">
            <v>3596802495.3294921</v>
          </cell>
          <cell r="G524">
            <v>3348581150.8083696</v>
          </cell>
          <cell r="H524">
            <v>3293765686.027072</v>
          </cell>
          <cell r="I524">
            <v>3381000088.9099126</v>
          </cell>
          <cell r="J524">
            <v>3594751958.3250489</v>
          </cell>
          <cell r="K524">
            <v>3946044262.5816069</v>
          </cell>
          <cell r="L524">
            <v>4356385137.1413708</v>
          </cell>
        </row>
      </sheetData>
      <sheetData sheetId="3"/>
      <sheetData sheetId="4">
        <row r="25">
          <cell r="E25">
            <v>26697332.859999996</v>
          </cell>
          <cell r="F25">
            <v>26635301.960000005</v>
          </cell>
          <cell r="G25">
            <v>26733982.340000004</v>
          </cell>
          <cell r="H25">
            <v>26791062.270000003</v>
          </cell>
          <cell r="I25">
            <v>26786357.800000001</v>
          </cell>
          <cell r="J25">
            <v>26886594.550000001</v>
          </cell>
          <cell r="K25">
            <v>26755105.296666667</v>
          </cell>
        </row>
      </sheetData>
      <sheetData sheetId="5">
        <row r="4">
          <cell r="F4">
            <v>4095211</v>
          </cell>
          <cell r="G4">
            <v>3994039</v>
          </cell>
          <cell r="H4">
            <v>3990164</v>
          </cell>
          <cell r="I4">
            <v>4093769</v>
          </cell>
          <cell r="J4">
            <v>4007008</v>
          </cell>
          <cell r="K4">
            <v>3955211</v>
          </cell>
          <cell r="L4">
            <v>0</v>
          </cell>
        </row>
        <row r="5">
          <cell r="F5">
            <v>9188057.8699999973</v>
          </cell>
          <cell r="G5">
            <v>9268174.6700000018</v>
          </cell>
          <cell r="H5">
            <v>-104536</v>
          </cell>
          <cell r="I5">
            <v>17676663.5</v>
          </cell>
          <cell r="J5">
            <v>10144420.670000002</v>
          </cell>
          <cell r="K5">
            <v>11536337</v>
          </cell>
          <cell r="L5">
            <v>0</v>
          </cell>
        </row>
        <row r="6">
          <cell r="F6">
            <v>3062686.62</v>
          </cell>
          <cell r="G6">
            <v>3089391.5600000005</v>
          </cell>
          <cell r="H6">
            <v>2987611</v>
          </cell>
          <cell r="I6">
            <v>2869963.99</v>
          </cell>
          <cell r="J6">
            <v>3317151.92</v>
          </cell>
          <cell r="K6">
            <v>3845446</v>
          </cell>
          <cell r="L6">
            <v>5995585.2999999998</v>
          </cell>
        </row>
        <row r="7">
          <cell r="F7">
            <v>5082101.7499999963</v>
          </cell>
          <cell r="G7">
            <v>4671530.6899999976</v>
          </cell>
          <cell r="H7">
            <v>6151151.3000000175</v>
          </cell>
          <cell r="I7">
            <v>5486768.5899999924</v>
          </cell>
          <cell r="J7">
            <v>12205610.079999823</v>
          </cell>
          <cell r="K7">
            <v>8252283.6599999908</v>
          </cell>
          <cell r="L7">
            <v>9277571.3799999859</v>
          </cell>
        </row>
        <row r="8">
          <cell r="F8">
            <v>15618999.400000103</v>
          </cell>
          <cell r="G8">
            <v>13145462.130000083</v>
          </cell>
          <cell r="H8">
            <v>14484219.820000086</v>
          </cell>
          <cell r="I8">
            <v>11848909.629999986</v>
          </cell>
          <cell r="J8">
            <v>11283209.280000003</v>
          </cell>
          <cell r="K8">
            <v>14192820.650000032</v>
          </cell>
          <cell r="L8">
            <v>16601207.730000054</v>
          </cell>
        </row>
        <row r="9">
          <cell r="F9">
            <v>4435915</v>
          </cell>
          <cell r="G9">
            <v>4435915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2657213.4699999988</v>
          </cell>
          <cell r="J10">
            <v>15433555.620000005</v>
          </cell>
          <cell r="K10">
            <v>24145401.759999998</v>
          </cell>
          <cell r="L10">
            <v>0</v>
          </cell>
        </row>
        <row r="11">
          <cell r="F11">
            <v>0</v>
          </cell>
          <cell r="G11">
            <v>64941444.239999995</v>
          </cell>
          <cell r="H11">
            <v>8817670.040000001</v>
          </cell>
          <cell r="I11">
            <v>118495355.62</v>
          </cell>
          <cell r="J11">
            <v>57820522.990000002</v>
          </cell>
          <cell r="K11">
            <v>63702192.75</v>
          </cell>
          <cell r="L11">
            <v>53736811.199999996</v>
          </cell>
        </row>
        <row r="13">
          <cell r="F13">
            <v>4218350</v>
          </cell>
          <cell r="G13">
            <v>1045300</v>
          </cell>
          <cell r="H13">
            <v>10639787.92</v>
          </cell>
          <cell r="I13">
            <v>0</v>
          </cell>
          <cell r="J13">
            <v>0</v>
          </cell>
          <cell r="K13">
            <v>0</v>
          </cell>
          <cell r="L13">
            <v>14266333</v>
          </cell>
        </row>
      </sheetData>
      <sheetData sheetId="6">
        <row r="3">
          <cell r="C3">
            <v>2049052057.603765</v>
          </cell>
        </row>
        <row r="4">
          <cell r="C4">
            <v>170100894.82084125</v>
          </cell>
        </row>
        <row r="5">
          <cell r="C5">
            <v>55065157.988077179</v>
          </cell>
        </row>
        <row r="6">
          <cell r="C6">
            <v>256626997.02159777</v>
          </cell>
        </row>
        <row r="7">
          <cell r="C7">
            <v>46399002.144735172</v>
          </cell>
        </row>
        <row r="8">
          <cell r="C8">
            <v>52138102.476476729</v>
          </cell>
        </row>
        <row r="9">
          <cell r="C9">
            <v>52622145.123933017</v>
          </cell>
        </row>
        <row r="10">
          <cell r="C10">
            <v>180654868.43184406</v>
          </cell>
        </row>
        <row r="11">
          <cell r="C11">
            <v>149891255.48185053</v>
          </cell>
        </row>
        <row r="12">
          <cell r="C12">
            <v>20524811.666878171</v>
          </cell>
        </row>
        <row r="13">
          <cell r="C13">
            <v>35210367726.884003</v>
          </cell>
        </row>
        <row r="14">
          <cell r="C14">
            <v>235607478.39999998</v>
          </cell>
        </row>
        <row r="15">
          <cell r="C15">
            <v>42580344.920000002</v>
          </cell>
        </row>
        <row r="16">
          <cell r="C16">
            <v>36816585.755999997</v>
          </cell>
        </row>
        <row r="17">
          <cell r="C17">
            <v>13180600.000000002</v>
          </cell>
        </row>
        <row r="18">
          <cell r="C18">
            <v>29683216</v>
          </cell>
        </row>
        <row r="19">
          <cell r="C19">
            <v>243625681.60999998</v>
          </cell>
        </row>
        <row r="20">
          <cell r="C20">
            <v>173739902.00494167</v>
          </cell>
        </row>
        <row r="21">
          <cell r="C21">
            <v>60096148.480000004</v>
          </cell>
        </row>
        <row r="22">
          <cell r="C22">
            <v>5738209399.496995</v>
          </cell>
        </row>
        <row r="23">
          <cell r="C23">
            <v>629988.53</v>
          </cell>
        </row>
        <row r="24">
          <cell r="C24">
            <v>237125672.80390003</v>
          </cell>
        </row>
        <row r="25">
          <cell r="C25">
            <v>10868983.522045132</v>
          </cell>
        </row>
        <row r="26">
          <cell r="C26">
            <v>5510000</v>
          </cell>
        </row>
        <row r="27">
          <cell r="C27">
            <v>24629866.819999799</v>
          </cell>
        </row>
        <row r="28">
          <cell r="C28">
            <v>60750940</v>
          </cell>
        </row>
        <row r="29">
          <cell r="C29">
            <v>1143042450.7308497</v>
          </cell>
        </row>
        <row r="30">
          <cell r="C30">
            <v>259758919.85056201</v>
          </cell>
        </row>
        <row r="31">
          <cell r="C31">
            <v>9146608.3800000008</v>
          </cell>
        </row>
        <row r="32">
          <cell r="C32">
            <v>20423080.164547812</v>
          </cell>
        </row>
        <row r="33">
          <cell r="C33">
            <v>608068.04</v>
          </cell>
        </row>
        <row r="34">
          <cell r="C34">
            <v>40147373.107009768</v>
          </cell>
        </row>
        <row r="35">
          <cell r="C35">
            <v>48438137.63924972</v>
          </cell>
        </row>
        <row r="36">
          <cell r="C36">
            <v>275321.42374049599</v>
          </cell>
        </row>
        <row r="37">
          <cell r="C37">
            <v>27438310.008149181</v>
          </cell>
        </row>
        <row r="38">
          <cell r="C38">
            <v>101755757.65047704</v>
          </cell>
        </row>
        <row r="39">
          <cell r="C39">
            <v>36439217.721430466</v>
          </cell>
        </row>
        <row r="40">
          <cell r="C40">
            <v>280099593.43264103</v>
          </cell>
        </row>
        <row r="41">
          <cell r="C41">
            <v>6509946.8189135939</v>
          </cell>
        </row>
        <row r="42">
          <cell r="C42">
            <v>68317642.089902535</v>
          </cell>
        </row>
        <row r="43">
          <cell r="C43">
            <v>2649409.4862213028</v>
          </cell>
        </row>
        <row r="44">
          <cell r="C44">
            <v>6528038.5200783322</v>
          </cell>
        </row>
        <row r="45">
          <cell r="C45">
            <v>827753141.03501916</v>
          </cell>
        </row>
        <row r="46">
          <cell r="C46">
            <v>2247610.6238744548</v>
          </cell>
        </row>
        <row r="47">
          <cell r="C47">
            <v>63000000</v>
          </cell>
        </row>
        <row r="48">
          <cell r="C48">
            <v>855993958.67521894</v>
          </cell>
        </row>
        <row r="49">
          <cell r="C49">
            <v>342204695.32537138</v>
          </cell>
        </row>
        <row r="50">
          <cell r="C50">
            <v>502663899.77608103</v>
          </cell>
        </row>
        <row r="51">
          <cell r="C51">
            <v>185887721.28</v>
          </cell>
        </row>
        <row r="52">
          <cell r="C52">
            <v>106911514.28848889</v>
          </cell>
        </row>
        <row r="53">
          <cell r="C53">
            <v>4625000</v>
          </cell>
        </row>
        <row r="54">
          <cell r="C54">
            <v>5445000</v>
          </cell>
        </row>
        <row r="55">
          <cell r="C55">
            <v>345504018.0107668</v>
          </cell>
        </row>
        <row r="56">
          <cell r="C56">
            <v>25629199.960000001</v>
          </cell>
        </row>
        <row r="57">
          <cell r="C57">
            <v>17584273.616665322</v>
          </cell>
        </row>
        <row r="58">
          <cell r="C58">
            <v>17681640</v>
          </cell>
        </row>
        <row r="59">
          <cell r="C59">
            <v>24671773.890999999</v>
          </cell>
        </row>
        <row r="60">
          <cell r="C60">
            <v>12529342.999999994</v>
          </cell>
        </row>
        <row r="61">
          <cell r="C61">
            <v>600000</v>
          </cell>
        </row>
        <row r="62">
          <cell r="C62">
            <v>8132964.1200000001</v>
          </cell>
        </row>
        <row r="63">
          <cell r="C63">
            <v>23824999.999999996</v>
          </cell>
        </row>
        <row r="64">
          <cell r="C64">
            <v>37090428.75</v>
          </cell>
        </row>
        <row r="65">
          <cell r="C65">
            <v>85448377.679999992</v>
          </cell>
        </row>
        <row r="66">
          <cell r="C66">
            <v>184080</v>
          </cell>
        </row>
        <row r="67">
          <cell r="C67">
            <v>2822505</v>
          </cell>
        </row>
        <row r="68">
          <cell r="C68">
            <v>49747320.599999994</v>
          </cell>
        </row>
        <row r="69">
          <cell r="C69">
            <v>220823.35</v>
          </cell>
        </row>
        <row r="70">
          <cell r="C70">
            <v>3629328</v>
          </cell>
        </row>
        <row r="71">
          <cell r="C71">
            <v>322920</v>
          </cell>
        </row>
        <row r="72">
          <cell r="C72">
            <v>7736000</v>
          </cell>
        </row>
        <row r="73">
          <cell r="C73">
            <v>70714813.150000006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showGridLines="0" tabSelected="1" topLeftCell="C1" workbookViewId="0">
      <pane xSplit="4" ySplit="6" topLeftCell="G7" activePane="bottomRight" state="frozen"/>
      <selection activeCell="C1" sqref="C1"/>
      <selection pane="topRight" activeCell="G1" sqref="G1"/>
      <selection pane="bottomLeft" activeCell="C7" sqref="C7"/>
      <selection pane="bottomRight"/>
    </sheetView>
  </sheetViews>
  <sheetFormatPr baseColWidth="10" defaultRowHeight="12.75" x14ac:dyDescent="0.2"/>
  <cols>
    <col min="1" max="1" width="1.140625" customWidth="1"/>
    <col min="2" max="2" width="86.5703125" hidden="1" customWidth="1"/>
    <col min="3" max="3" width="4" customWidth="1"/>
    <col min="4" max="4" width="63" customWidth="1"/>
    <col min="5" max="5" width="17.85546875" bestFit="1" customWidth="1"/>
    <col min="6" max="6" width="3.42578125" bestFit="1" customWidth="1"/>
    <col min="7" max="7" width="17.28515625" bestFit="1" customWidth="1"/>
    <col min="8" max="9" width="16.85546875" bestFit="1" customWidth="1"/>
    <col min="10" max="10" width="16.5703125" customWidth="1"/>
    <col min="11" max="11" width="17.140625" bestFit="1" customWidth="1"/>
    <col min="12" max="13" width="16.85546875" bestFit="1" customWidth="1"/>
    <col min="14" max="14" width="15.5703125" hidden="1" customWidth="1"/>
    <col min="15" max="15" width="17.85546875" hidden="1" customWidth="1"/>
    <col min="16" max="17" width="14.140625" hidden="1" customWidth="1"/>
    <col min="18" max="18" width="14.42578125" hidden="1" customWidth="1"/>
    <col min="19" max="19" width="17.85546875" bestFit="1" customWidth="1"/>
  </cols>
  <sheetData>
    <row r="1" spans="1:20" ht="18.75" x14ac:dyDescent="0.2">
      <c r="C1" s="62" t="s">
        <v>0</v>
      </c>
      <c r="D1" s="62"/>
      <c r="E1" s="6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8.75" x14ac:dyDescent="0.2">
      <c r="C2" s="62" t="s">
        <v>1</v>
      </c>
      <c r="D2" s="62"/>
      <c r="E2" s="6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5.75" x14ac:dyDescent="0.2">
      <c r="C3" s="63" t="s">
        <v>2</v>
      </c>
      <c r="D3" s="63"/>
      <c r="E3" s="6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0" x14ac:dyDescent="0.2">
      <c r="C4" s="64" t="s">
        <v>3</v>
      </c>
      <c r="D4" s="64"/>
      <c r="E4" s="6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20" ht="15" x14ac:dyDescent="0.25">
      <c r="D5" s="4"/>
      <c r="E5" s="4"/>
      <c r="F5" s="4"/>
    </row>
    <row r="6" spans="1:20" ht="15" customHeight="1" x14ac:dyDescent="0.25">
      <c r="A6" s="5" t="s">
        <v>4</v>
      </c>
      <c r="B6" s="6" t="s">
        <v>5</v>
      </c>
      <c r="C6" s="7"/>
      <c r="D6" s="7" t="s">
        <v>6</v>
      </c>
      <c r="E6" s="8" t="s">
        <v>7</v>
      </c>
      <c r="F6" s="9"/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8" t="s">
        <v>14</v>
      </c>
      <c r="N6" s="8" t="s">
        <v>15</v>
      </c>
      <c r="O6" s="8" t="s">
        <v>16</v>
      </c>
      <c r="P6" s="8" t="s">
        <v>17</v>
      </c>
      <c r="Q6" s="8" t="s">
        <v>18</v>
      </c>
      <c r="R6" s="8" t="s">
        <v>19</v>
      </c>
      <c r="S6" s="10" t="s">
        <v>20</v>
      </c>
      <c r="T6" s="11"/>
    </row>
    <row r="7" spans="1:20" ht="15" customHeight="1" x14ac:dyDescent="0.25">
      <c r="D7" s="12" t="s">
        <v>21</v>
      </c>
      <c r="E7" s="13"/>
      <c r="F7" s="9"/>
      <c r="S7" s="14"/>
    </row>
    <row r="8" spans="1:20" ht="15" customHeight="1" x14ac:dyDescent="0.25">
      <c r="A8" s="15">
        <v>2.1</v>
      </c>
      <c r="B8" s="15" t="s">
        <v>22</v>
      </c>
      <c r="D8" s="16" t="s">
        <v>23</v>
      </c>
      <c r="E8" s="17">
        <f>+SUM(E9:E13)</f>
        <v>3218963014.0399985</v>
      </c>
      <c r="F8" s="17"/>
      <c r="G8" s="17">
        <f t="shared" ref="G8:R8" si="0">+SUM(G9:G13)</f>
        <v>247695250.76000065</v>
      </c>
      <c r="H8" s="17">
        <f t="shared" si="0"/>
        <v>240013563.64000055</v>
      </c>
      <c r="I8" s="17">
        <f t="shared" si="0"/>
        <v>234568848.50000057</v>
      </c>
      <c r="J8" s="17">
        <f t="shared" si="0"/>
        <v>234703061.29000035</v>
      </c>
      <c r="K8" s="17">
        <f t="shared" si="0"/>
        <v>277277945.95000052</v>
      </c>
      <c r="L8" s="17">
        <f t="shared" si="0"/>
        <v>280851059.3900004</v>
      </c>
      <c r="M8" s="17">
        <f t="shared" si="0"/>
        <v>259233251.48000002</v>
      </c>
      <c r="N8" s="17">
        <f t="shared" si="0"/>
        <v>0</v>
      </c>
      <c r="O8" s="17">
        <f t="shared" si="0"/>
        <v>0</v>
      </c>
      <c r="P8" s="17">
        <f t="shared" si="0"/>
        <v>0</v>
      </c>
      <c r="Q8" s="17">
        <f t="shared" si="0"/>
        <v>0</v>
      </c>
      <c r="R8" s="17">
        <f t="shared" si="0"/>
        <v>0</v>
      </c>
      <c r="S8" s="18">
        <f>SUM(G8:R8)</f>
        <v>1774342981.0100031</v>
      </c>
    </row>
    <row r="9" spans="1:20" ht="15" customHeight="1" x14ac:dyDescent="0.25">
      <c r="A9" s="19" t="s">
        <v>24</v>
      </c>
      <c r="B9" s="19" t="s">
        <v>25</v>
      </c>
      <c r="C9" s="19"/>
      <c r="D9" s="20" t="s">
        <v>26</v>
      </c>
      <c r="E9" s="21">
        <f>+SUM('[3]Presupuesto 2020'!C3:C6)</f>
        <v>2530845107.4342813</v>
      </c>
      <c r="F9" s="21"/>
      <c r="G9" s="22">
        <f>+SUM([3]Ejec_Gastos!F3:F19)-G13</f>
        <v>205826443.53000066</v>
      </c>
      <c r="H9" s="22">
        <f>+SUM([3]Ejec_Gastos!G3:G19)-H13</f>
        <v>198980527.69000053</v>
      </c>
      <c r="I9" s="22">
        <f>+SUM([3]Ejec_Gastos!H3:H19)-I13</f>
        <v>196934438.79000056</v>
      </c>
      <c r="J9" s="22">
        <f>+SUM([3]Ejec_Gastos!I3:I19)-J13</f>
        <v>198366962.29000035</v>
      </c>
      <c r="K9" s="22">
        <f>+SUM([3]Ejec_Gastos!J3:J19)-K13</f>
        <v>236817811.68000054</v>
      </c>
      <c r="L9" s="22">
        <f>+SUM([3]Ejec_Gastos!K3:K19)-L13</f>
        <v>242132935.7700004</v>
      </c>
      <c r="M9" s="22">
        <f>+SUM([3]Ejec_Gastos!L3:L19)-M13</f>
        <v>224432943.17333335</v>
      </c>
      <c r="S9" s="14">
        <f>SUM(G9:R9)</f>
        <v>1503492062.9233365</v>
      </c>
    </row>
    <row r="10" spans="1:20" ht="15" customHeight="1" x14ac:dyDescent="0.25">
      <c r="A10" s="23" t="s">
        <v>27</v>
      </c>
      <c r="B10" s="23" t="s">
        <v>28</v>
      </c>
      <c r="C10" s="23"/>
      <c r="D10" s="20" t="s">
        <v>29</v>
      </c>
      <c r="E10" s="22">
        <f>+SUM('[3]Presupuesto 2020'!C7:C8)+'[3]Presupuesto 2020'!C51</f>
        <v>284424825.90121192</v>
      </c>
      <c r="F10" s="22"/>
      <c r="G10" s="22">
        <f>+SUM([3]Ejec_Gastos!F20:F31)</f>
        <v>14605329.369999997</v>
      </c>
      <c r="H10" s="22">
        <f>+SUM([3]Ejec_Gastos!G20:G31)</f>
        <v>13898908.989999995</v>
      </c>
      <c r="I10" s="22">
        <f>+SUM([3]Ejec_Gastos!H20:H31)</f>
        <v>10430087.369999997</v>
      </c>
      <c r="J10" s="22">
        <f>+SUM([3]Ejec_Gastos!I20:I31)</f>
        <v>9336731.7299999967</v>
      </c>
      <c r="K10" s="22">
        <f>+SUM([3]Ejec_Gastos!J20:J31)</f>
        <v>13456156.469999999</v>
      </c>
      <c r="L10" s="22">
        <f>+SUM([3]Ejec_Gastos!K20:K31)</f>
        <v>11554551.069999997</v>
      </c>
      <c r="M10" s="22">
        <f>+SUM([3]Ejec_Gastos!L20:L31)</f>
        <v>8045203.0100000016</v>
      </c>
      <c r="S10" s="14">
        <f t="shared" ref="S10:S13" si="1">SUM(G10:R10)</f>
        <v>81326968.00999999</v>
      </c>
    </row>
    <row r="11" spans="1:20" ht="15" customHeight="1" x14ac:dyDescent="0.25">
      <c r="A11" s="23" t="s">
        <v>30</v>
      </c>
      <c r="B11" s="23" t="s">
        <v>31</v>
      </c>
      <c r="C11" s="23"/>
      <c r="D11" s="20" t="s">
        <v>32</v>
      </c>
      <c r="E11" s="22">
        <v>0</v>
      </c>
      <c r="F11" s="22"/>
      <c r="G11" s="24">
        <f>+SUM([3]Ejec_Gastos!F32:F35)</f>
        <v>0</v>
      </c>
      <c r="H11" s="24">
        <f>+SUM([3]Ejec_Gastos!G32:G35)</f>
        <v>0</v>
      </c>
      <c r="I11" s="24">
        <f>+SUM([3]Ejec_Gastos!H32:H35)</f>
        <v>0</v>
      </c>
      <c r="J11" s="24">
        <f>+SUM([3]Ejec_Gastos!I32:I35)</f>
        <v>0</v>
      </c>
      <c r="K11" s="24">
        <f>+SUM([3]Ejec_Gastos!J32:J35)</f>
        <v>0</v>
      </c>
      <c r="L11" s="24">
        <f>+SUM([3]Ejec_Gastos!K32:K35)</f>
        <v>0</v>
      </c>
      <c r="M11" s="24">
        <f>+SUM([3]Ejec_Gastos!L32:L35)</f>
        <v>0</v>
      </c>
      <c r="S11" s="14">
        <f t="shared" si="1"/>
        <v>0</v>
      </c>
    </row>
    <row r="12" spans="1:20" ht="15" customHeight="1" x14ac:dyDescent="0.25">
      <c r="A12" s="23" t="s">
        <v>33</v>
      </c>
      <c r="B12" s="23" t="s">
        <v>34</v>
      </c>
      <c r="C12" s="23"/>
      <c r="D12" s="20" t="s">
        <v>35</v>
      </c>
      <c r="E12" s="22">
        <f>+SUM('[3]Presupuesto 2020'!C9)</f>
        <v>52622145.123933017</v>
      </c>
      <c r="F12" s="22"/>
      <c r="G12" s="22">
        <f>+SUM([3]Ejec_Gastos!F36:F40)</f>
        <v>566145</v>
      </c>
      <c r="H12" s="22">
        <f>+SUM([3]Ejec_Gastos!G36:G40)</f>
        <v>498825</v>
      </c>
      <c r="I12" s="22">
        <f>+SUM([3]Ejec_Gastos!H36:H40)</f>
        <v>470340</v>
      </c>
      <c r="J12" s="22">
        <f>+SUM([3]Ejec_Gastos!I36:I40)</f>
        <v>208305</v>
      </c>
      <c r="K12" s="22">
        <f>+SUM([3]Ejec_Gastos!J36:J40)</f>
        <v>217620</v>
      </c>
      <c r="L12" s="22">
        <f>+SUM([3]Ejec_Gastos!K36:K40)</f>
        <v>276978</v>
      </c>
      <c r="M12" s="22">
        <f>+SUM([3]Ejec_Gastos!L36:L40)</f>
        <v>0</v>
      </c>
      <c r="S12" s="14">
        <f t="shared" si="1"/>
        <v>2238213</v>
      </c>
    </row>
    <row r="13" spans="1:20" ht="15" customHeight="1" x14ac:dyDescent="0.25">
      <c r="A13" s="23" t="s">
        <v>36</v>
      </c>
      <c r="B13" s="23" t="s">
        <v>37</v>
      </c>
      <c r="C13" s="23"/>
      <c r="D13" s="20" t="s">
        <v>38</v>
      </c>
      <c r="E13" s="22">
        <f>+SUM('[3]Presupuesto 2020'!C10:C12)</f>
        <v>351070935.58057278</v>
      </c>
      <c r="F13" s="22"/>
      <c r="G13" s="25">
        <f>SUM([3]Ejec_Gastos!F41:F44)+[3]GP!E25</f>
        <v>26697332.859999996</v>
      </c>
      <c r="H13" s="25">
        <f>SUM([3]Ejec_Gastos!G41:G44)+[3]GP!F25</f>
        <v>26635301.960000005</v>
      </c>
      <c r="I13" s="25">
        <f>SUM([3]Ejec_Gastos!H41:H44)+[3]GP!G25</f>
        <v>26733982.340000004</v>
      </c>
      <c r="J13" s="25">
        <f>SUM([3]Ejec_Gastos!I41:I44)+[3]GP!H25</f>
        <v>26791062.270000003</v>
      </c>
      <c r="K13" s="25">
        <f>SUM([3]Ejec_Gastos!J41:J44)+[3]GP!I25</f>
        <v>26786357.800000001</v>
      </c>
      <c r="L13" s="25">
        <f>SUM([3]Ejec_Gastos!K41:K44)+[3]GP!J25</f>
        <v>26886594.550000001</v>
      </c>
      <c r="M13" s="25">
        <f>SUM([3]Ejec_Gastos!L41:L44)+[3]GP!K25</f>
        <v>26755105.296666667</v>
      </c>
      <c r="S13" s="14">
        <f t="shared" si="1"/>
        <v>187285737.07666665</v>
      </c>
    </row>
    <row r="14" spans="1:20" ht="15" customHeight="1" x14ac:dyDescent="0.25">
      <c r="D14" s="16" t="s">
        <v>39</v>
      </c>
      <c r="E14" s="26">
        <f>SUM(E15:E23)</f>
        <v>44593437822.831589</v>
      </c>
      <c r="F14" s="26"/>
      <c r="G14" s="26">
        <f t="shared" ref="G14:R14" si="2">SUM(G15:G23)</f>
        <v>2781113523.5094914</v>
      </c>
      <c r="H14" s="26">
        <f t="shared" si="2"/>
        <v>2930480132.1783695</v>
      </c>
      <c r="I14" s="26">
        <f t="shared" si="2"/>
        <v>2992676142.6670713</v>
      </c>
      <c r="J14" s="26">
        <f t="shared" si="2"/>
        <v>2921763427.3399119</v>
      </c>
      <c r="K14" s="26">
        <f t="shared" si="2"/>
        <v>3088930352.1350479</v>
      </c>
      <c r="L14" s="26">
        <f t="shared" si="2"/>
        <v>3529183044.1616058</v>
      </c>
      <c r="M14" s="26">
        <f t="shared" si="2"/>
        <v>3606190892.7213702</v>
      </c>
      <c r="N14" s="26">
        <f t="shared" si="2"/>
        <v>0</v>
      </c>
      <c r="O14" s="26">
        <f t="shared" si="2"/>
        <v>0</v>
      </c>
      <c r="P14" s="26">
        <f t="shared" si="2"/>
        <v>0</v>
      </c>
      <c r="Q14" s="26">
        <f t="shared" si="2"/>
        <v>0</v>
      </c>
      <c r="R14" s="26">
        <f t="shared" si="2"/>
        <v>0</v>
      </c>
      <c r="S14" s="27">
        <f>SUM(G14:R14)</f>
        <v>21850337514.712868</v>
      </c>
    </row>
    <row r="15" spans="1:20" ht="15" customHeight="1" x14ac:dyDescent="0.25">
      <c r="A15" s="23" t="s">
        <v>40</v>
      </c>
      <c r="B15" s="23" t="s">
        <v>41</v>
      </c>
      <c r="C15" s="23"/>
      <c r="D15" s="20" t="s">
        <v>42</v>
      </c>
      <c r="E15" s="22">
        <f>+SUM('[3]Presupuesto 2020'!C13)+'[3]Presupuesto 2020'!C52+'[3]Presupuesto 2020'!C53</f>
        <v>35321904241.172493</v>
      </c>
      <c r="F15" s="22"/>
      <c r="G15" s="22">
        <f>SUM([3]Ejec_Gastos!F45:F53)+[3]Ejec_Gastos!F520</f>
        <v>2597990381.3494911</v>
      </c>
      <c r="H15" s="22">
        <f>SUM([3]Ejec_Gastos!G45:G53)+[3]Ejec_Gastos!G520</f>
        <v>2591756304.7083688</v>
      </c>
      <c r="I15" s="22">
        <f>SUM([3]Ejec_Gastos!H45:H53)+[3]Ejec_Gastos!H520</f>
        <v>2596453177.1570711</v>
      </c>
      <c r="J15" s="22">
        <f>SUM([3]Ejec_Gastos!I45:I53)+[3]Ejec_Gastos!I520</f>
        <v>2508543711.6999125</v>
      </c>
      <c r="K15" s="22">
        <f>SUM([3]Ejec_Gastos!J45:J53)+[3]Ejec_Gastos!J520</f>
        <v>2866520782.4450483</v>
      </c>
      <c r="L15" s="22">
        <f>SUM([3]Ejec_Gastos!K45:K53)+[3]Ejec_Gastos!K520</f>
        <v>3021578915.9816065</v>
      </c>
      <c r="M15" s="22">
        <f>SUM([3]Ejec_Gastos!L45:L53)+[3]Ejec_Gastos!L520</f>
        <v>3160214641.4413705</v>
      </c>
      <c r="S15" s="14">
        <f>SUM(G15:R15)</f>
        <v>19343057914.782867</v>
      </c>
    </row>
    <row r="16" spans="1:20" ht="15" customHeight="1" x14ac:dyDescent="0.25">
      <c r="A16" s="23" t="s">
        <v>43</v>
      </c>
      <c r="B16" s="23" t="s">
        <v>44</v>
      </c>
      <c r="C16" s="23"/>
      <c r="D16" s="20" t="s">
        <v>45</v>
      </c>
      <c r="E16" s="22">
        <f>+SUM('[3]Presupuesto 2020'!C14:C15)</f>
        <v>278187823.31999999</v>
      </c>
      <c r="F16" s="22"/>
      <c r="G16" s="22">
        <f>+SUM([3]Ejec_Gastos!F54:F55)</f>
        <v>2951729.13</v>
      </c>
      <c r="H16" s="22">
        <f>+SUM([3]Ejec_Gastos!G54:G55)</f>
        <v>4054854.8000000003</v>
      </c>
      <c r="I16" s="22">
        <f>+SUM([3]Ejec_Gastos!H54:H55)</f>
        <v>2183008.52</v>
      </c>
      <c r="J16" s="22">
        <f>+SUM([3]Ejec_Gastos!I54:I55)</f>
        <v>2690829.33</v>
      </c>
      <c r="K16" s="22">
        <f>+SUM([3]Ejec_Gastos!J54:J55)</f>
        <v>2449521.1799999997</v>
      </c>
      <c r="L16" s="22">
        <f>+SUM([3]Ejec_Gastos!K54:K55)</f>
        <v>2930350.1000000006</v>
      </c>
      <c r="M16" s="22">
        <f>+SUM([3]Ejec_Gastos!L54:L55)</f>
        <v>3141476.64</v>
      </c>
      <c r="S16" s="14">
        <f t="shared" ref="S16:S23" si="3">SUM(G16:R16)</f>
        <v>20401769.699999999</v>
      </c>
    </row>
    <row r="17" spans="1:19" ht="15" customHeight="1" x14ac:dyDescent="0.25">
      <c r="A17" s="23" t="s">
        <v>46</v>
      </c>
      <c r="B17" s="23" t="s">
        <v>47</v>
      </c>
      <c r="C17" s="23"/>
      <c r="D17" s="20" t="s">
        <v>48</v>
      </c>
      <c r="E17" s="22">
        <f>+SUM('[3]Presupuesto 2020'!C16:C17)</f>
        <v>49997185.755999997</v>
      </c>
      <c r="F17" s="22"/>
      <c r="G17" s="22">
        <f>+SUM([3]Ejec_Gastos!F56:F58)</f>
        <v>1560347.14</v>
      </c>
      <c r="H17" s="22">
        <f>+SUM([3]Ejec_Gastos!G56:G58)</f>
        <v>1797976.92</v>
      </c>
      <c r="I17" s="22">
        <f>+SUM([3]Ejec_Gastos!H56:H58)</f>
        <v>796027.63</v>
      </c>
      <c r="J17" s="22">
        <f>+SUM([3]Ejec_Gastos!I56:I58)</f>
        <v>176215.75</v>
      </c>
      <c r="K17" s="22">
        <f>+SUM([3]Ejec_Gastos!J56:J58)</f>
        <v>28661.8</v>
      </c>
      <c r="L17" s="22">
        <f>+SUM([3]Ejec_Gastos!K56:K58)</f>
        <v>115749.89</v>
      </c>
      <c r="M17" s="22">
        <f>+SUM([3]Ejec_Gastos!L56:L58)</f>
        <v>330722.40000000002</v>
      </c>
      <c r="S17" s="14">
        <f t="shared" si="3"/>
        <v>4805701.5299999993</v>
      </c>
    </row>
    <row r="18" spans="1:19" ht="15" customHeight="1" x14ac:dyDescent="0.25">
      <c r="A18" s="23" t="s">
        <v>49</v>
      </c>
      <c r="B18" s="23" t="s">
        <v>50</v>
      </c>
      <c r="C18" s="23"/>
      <c r="D18" s="20" t="s">
        <v>51</v>
      </c>
      <c r="E18" s="22">
        <f>+SUM('[3]Presupuesto 2020'!C18)+'[3]Presupuesto 2020'!C54</f>
        <v>35128216</v>
      </c>
      <c r="F18" s="22"/>
      <c r="G18" s="22">
        <f>+SUM([3]Ejec_Gastos!F59:F63)</f>
        <v>459810.14999999997</v>
      </c>
      <c r="H18" s="22">
        <f>+SUM([3]Ejec_Gastos!G59:G63)</f>
        <v>381201.03</v>
      </c>
      <c r="I18" s="22">
        <f>+SUM([3]Ejec_Gastos!H59:H63)</f>
        <v>273402.98</v>
      </c>
      <c r="J18" s="22">
        <f>+SUM([3]Ejec_Gastos!I59:I63)</f>
        <v>169979.08000000002</v>
      </c>
      <c r="K18" s="22">
        <f>+SUM([3]Ejec_Gastos!J59:J63)</f>
        <v>916500</v>
      </c>
      <c r="L18" s="22">
        <f>+SUM([3]Ejec_Gastos!K59:K63)</f>
        <v>536309.52</v>
      </c>
      <c r="M18" s="22">
        <f>+SUM([3]Ejec_Gastos!L59:L63)</f>
        <v>853309.52</v>
      </c>
      <c r="S18" s="14">
        <f t="shared" si="3"/>
        <v>3590512.2800000003</v>
      </c>
    </row>
    <row r="19" spans="1:19" ht="15" customHeight="1" x14ac:dyDescent="0.25">
      <c r="A19" s="23" t="s">
        <v>52</v>
      </c>
      <c r="B19" s="23" t="s">
        <v>53</v>
      </c>
      <c r="C19" s="23"/>
      <c r="D19" s="20" t="s">
        <v>54</v>
      </c>
      <c r="E19" s="22">
        <f>+'[3]Presupuesto 2020'!C19+'[3]Presupuesto 2020'!C55+'[3]Presupuesto 2020'!C56+'[3]Presupuesto 2020'!C57</f>
        <v>632343173.19743216</v>
      </c>
      <c r="F19" s="22"/>
      <c r="G19" s="22">
        <f>+SUM([3]Ejec_Gastos!F64:F75)</f>
        <v>17949438.420000013</v>
      </c>
      <c r="H19" s="22">
        <f>+SUM([3]Ejec_Gastos!G64:G75)</f>
        <v>35115501.970000014</v>
      </c>
      <c r="I19" s="22">
        <f>+SUM([3]Ejec_Gastos!H64:H75)</f>
        <v>35553091.920000017</v>
      </c>
      <c r="J19" s="22">
        <f>+SUM([3]Ejec_Gastos!I64:I75)</f>
        <v>31347657.179999992</v>
      </c>
      <c r="K19" s="22">
        <f>+SUM([3]Ejec_Gastos!J64:J75)</f>
        <v>27358096.829999998</v>
      </c>
      <c r="L19" s="22">
        <f>+SUM([3]Ejec_Gastos!K64:K75)</f>
        <v>114635196.17</v>
      </c>
      <c r="M19" s="22">
        <f>+SUM([3]Ejec_Gastos!L64:L75)</f>
        <v>45816700.559999995</v>
      </c>
      <c r="S19" s="14">
        <f t="shared" si="3"/>
        <v>307775683.05000007</v>
      </c>
    </row>
    <row r="20" spans="1:19" ht="15" customHeight="1" x14ac:dyDescent="0.25">
      <c r="A20" s="23" t="s">
        <v>55</v>
      </c>
      <c r="B20" s="23" t="s">
        <v>56</v>
      </c>
      <c r="C20" s="23"/>
      <c r="D20" s="20" t="s">
        <v>57</v>
      </c>
      <c r="E20" s="22">
        <f>+'[3]Presupuesto 2020'!C58</f>
        <v>17681640</v>
      </c>
      <c r="F20" s="22"/>
      <c r="G20" s="24">
        <f>+SUM([3]Ejec_Gastos!F76:F84)</f>
        <v>744004.1100000001</v>
      </c>
      <c r="H20" s="24">
        <f>+SUM([3]Ejec_Gastos!G76:G84)</f>
        <v>429934.11</v>
      </c>
      <c r="I20" s="24">
        <f>+SUM([3]Ejec_Gastos!H76:H84)</f>
        <v>388103.47</v>
      </c>
      <c r="J20" s="24">
        <f>+SUM([3]Ejec_Gastos!I76:I84)</f>
        <v>388103.46</v>
      </c>
      <c r="K20" s="24">
        <f>+SUM([3]Ejec_Gastos!J76:J84)</f>
        <v>388103.47000000003</v>
      </c>
      <c r="L20" s="24">
        <f>+SUM([3]Ejec_Gastos!K76:K84)</f>
        <v>371003.46</v>
      </c>
      <c r="M20" s="24">
        <f>+SUM([3]Ejec_Gastos!L76:L84)</f>
        <v>0</v>
      </c>
      <c r="S20" s="14">
        <f t="shared" si="3"/>
        <v>2709252.08</v>
      </c>
    </row>
    <row r="21" spans="1:19" ht="15" customHeight="1" x14ac:dyDescent="0.25">
      <c r="A21" s="23" t="s">
        <v>58</v>
      </c>
      <c r="B21" s="23" t="s">
        <v>59</v>
      </c>
      <c r="C21" s="23"/>
      <c r="D21" s="20" t="s">
        <v>60</v>
      </c>
      <c r="E21" s="22">
        <f>+SUM('[3]Presupuesto 2020'!C20:C25)+'[3]Presupuesto 2020'!C59+'[3]Presupuesto 2020'!C60</f>
        <v>6257871211.7288809</v>
      </c>
      <c r="F21" s="22"/>
      <c r="G21" s="22">
        <f>+SUM([3]Ejec_Gastos!F85:F100)</f>
        <v>69780188.020000026</v>
      </c>
      <c r="H21" s="22">
        <f>+SUM([3]Ejec_Gastos!G85:G100)</f>
        <v>192768350.7099998</v>
      </c>
      <c r="I21" s="22">
        <f>+SUM([3]Ejec_Gastos!H85:H100)</f>
        <v>237484241.00000015</v>
      </c>
      <c r="J21" s="22">
        <f>+SUM([3]Ejec_Gastos!I85:I100)</f>
        <v>294156567.71999973</v>
      </c>
      <c r="K21" s="22">
        <f>+SUM([3]Ejec_Gastos!J85:J100)</f>
        <v>99898285.980000034</v>
      </c>
      <c r="L21" s="22">
        <f>+SUM([3]Ejec_Gastos!K85:K100)</f>
        <v>291181778.85999966</v>
      </c>
      <c r="M21" s="22">
        <f>+SUM([3]Ejec_Gastos!L85:L100)</f>
        <v>263385129.17999995</v>
      </c>
      <c r="S21" s="14">
        <f t="shared" si="3"/>
        <v>1448654541.4699993</v>
      </c>
    </row>
    <row r="22" spans="1:19" ht="15" customHeight="1" x14ac:dyDescent="0.25">
      <c r="A22" s="23" t="s">
        <v>61</v>
      </c>
      <c r="B22" s="23" t="s">
        <v>62</v>
      </c>
      <c r="C22" s="23"/>
      <c r="D22" s="20" t="s">
        <v>63</v>
      </c>
      <c r="E22" s="22">
        <f>+SUM('[3]Presupuesto 2020'!C26:C31)+'[3]Presupuesto 2020'!C49+'[3]Presupuesto 2020'!C61+'[3]Presupuesto 2020'!C62+'[3]Presupuesto 2020'!C63+'[3]Presupuesto 2020'!C64+'[3]Presupuesto 2020'!C65+'[3]Presupuesto 2020'!C66</f>
        <v>2000324331.6567829</v>
      </c>
      <c r="F22" s="22"/>
      <c r="G22" s="22">
        <f>+SUM([3]Ejec_Gastos!F101:F125)+'[3]Otros Costos'!F7+'[3]Otros Costos'!F8+'[3]Otros Costos'!F13</f>
        <v>89677625.190000087</v>
      </c>
      <c r="H22" s="22">
        <f>+SUM([3]Ejec_Gastos!G101:G125)+'[3]Otros Costos'!G7+'[3]Otros Costos'!G8+'[3]Otros Costos'!G13</f>
        <v>104176007.93000008</v>
      </c>
      <c r="I22" s="22">
        <f>+SUM([3]Ejec_Gastos!H101:H125)+'[3]Otros Costos'!H7+'[3]Otros Costos'!H8+'[3]Otros Costos'!H13</f>
        <v>119545089.9900001</v>
      </c>
      <c r="J22" s="22">
        <f>+SUM([3]Ejec_Gastos!I101:I125)+'[3]Otros Costos'!I7+'[3]Otros Costos'!I8+'[3]Otros Costos'!I13</f>
        <v>84290363.119999975</v>
      </c>
      <c r="K22" s="22">
        <f>+SUM([3]Ejec_Gastos!J101:J125)+'[3]Otros Costos'!J7+'[3]Otros Costos'!J8+'[3]Otros Costos'!J13</f>
        <v>91370400.429999828</v>
      </c>
      <c r="L22" s="22">
        <f>+SUM([3]Ejec_Gastos!K101:K125)+'[3]Otros Costos'!K7+'[3]Otros Costos'!K8+'[3]Otros Costos'!K13</f>
        <v>97833740.180000037</v>
      </c>
      <c r="M22" s="22">
        <f>+SUM([3]Ejec_Gastos!L101:L125)+'[3]Otros Costos'!L7+'[3]Otros Costos'!L8+'[3]Otros Costos'!L13</f>
        <v>132448912.98000002</v>
      </c>
      <c r="S22" s="14">
        <f t="shared" si="3"/>
        <v>719342139.82000017</v>
      </c>
    </row>
    <row r="23" spans="1:19" ht="15" customHeight="1" x14ac:dyDescent="0.25">
      <c r="A23" s="28"/>
      <c r="B23" s="28"/>
      <c r="C23" s="29"/>
      <c r="D23" s="30" t="s">
        <v>64</v>
      </c>
      <c r="E23" s="31"/>
      <c r="F23" s="31"/>
      <c r="S23" s="14">
        <f t="shared" si="3"/>
        <v>0</v>
      </c>
    </row>
    <row r="24" spans="1:19" ht="15" customHeight="1" x14ac:dyDescent="0.25">
      <c r="A24" s="15">
        <v>2.2999999999999998</v>
      </c>
      <c r="B24" s="15" t="s">
        <v>65</v>
      </c>
      <c r="D24" s="16" t="s">
        <v>66</v>
      </c>
      <c r="E24" s="26">
        <f>SUM(E25:E33)</f>
        <v>328638834.70460451</v>
      </c>
      <c r="F24" s="26"/>
      <c r="G24" s="26">
        <f t="shared" ref="G24:R24" si="4">SUM(G25:G33)</f>
        <v>29283168.590000004</v>
      </c>
      <c r="H24" s="26">
        <f t="shared" si="4"/>
        <v>42418038.209999993</v>
      </c>
      <c r="I24" s="26">
        <f t="shared" si="4"/>
        <v>38273940.409999996</v>
      </c>
      <c r="J24" s="26">
        <f t="shared" si="4"/>
        <v>27390449.490000002</v>
      </c>
      <c r="K24" s="26">
        <f t="shared" si="4"/>
        <v>28397193.470000003</v>
      </c>
      <c r="L24" s="26">
        <f t="shared" si="4"/>
        <v>24713485.030000001</v>
      </c>
      <c r="M24" s="26">
        <f t="shared" si="4"/>
        <v>9610146.0300000012</v>
      </c>
      <c r="N24" s="26">
        <f t="shared" si="4"/>
        <v>0</v>
      </c>
      <c r="O24" s="26">
        <f t="shared" si="4"/>
        <v>0</v>
      </c>
      <c r="P24" s="26">
        <f t="shared" si="4"/>
        <v>0</v>
      </c>
      <c r="Q24" s="26">
        <f t="shared" si="4"/>
        <v>0</v>
      </c>
      <c r="R24" s="26">
        <f t="shared" si="4"/>
        <v>0</v>
      </c>
      <c r="S24" s="27">
        <f>SUM(G24:R24)</f>
        <v>200086421.22999999</v>
      </c>
    </row>
    <row r="25" spans="1:19" ht="15" customHeight="1" x14ac:dyDescent="0.25">
      <c r="A25" s="23" t="s">
        <v>67</v>
      </c>
      <c r="B25" s="22" t="s">
        <v>68</v>
      </c>
      <c r="C25" s="22"/>
      <c r="D25" s="20" t="s">
        <v>69</v>
      </c>
      <c r="E25" s="22">
        <v>0</v>
      </c>
      <c r="F25" s="22"/>
      <c r="G25" s="24">
        <f>+SUM([3]Ejec_Gastos!F126:F132)</f>
        <v>0</v>
      </c>
      <c r="H25" s="24">
        <f>+SUM([3]Ejec_Gastos!G126:G132)</f>
        <v>0</v>
      </c>
      <c r="I25" s="24">
        <f>+SUM([3]Ejec_Gastos!H126:H132)</f>
        <v>0</v>
      </c>
      <c r="J25" s="24">
        <f>+SUM([3]Ejec_Gastos!I126:I132)</f>
        <v>0</v>
      </c>
      <c r="K25" s="24">
        <f>+SUM([3]Ejec_Gastos!J126:J132)</f>
        <v>0</v>
      </c>
      <c r="L25" s="24">
        <f>+SUM([3]Ejec_Gastos!K126:K132)</f>
        <v>0</v>
      </c>
      <c r="M25" s="24">
        <f>+SUM([3]Ejec_Gastos!L126:L132)</f>
        <v>0</v>
      </c>
      <c r="S25" s="14">
        <f>SUM(G25:R25)</f>
        <v>0</v>
      </c>
    </row>
    <row r="26" spans="1:19" ht="15" customHeight="1" x14ac:dyDescent="0.25">
      <c r="A26" s="23" t="s">
        <v>70</v>
      </c>
      <c r="B26" s="22" t="s">
        <v>71</v>
      </c>
      <c r="C26" s="22"/>
      <c r="D26" s="20" t="s">
        <v>72</v>
      </c>
      <c r="E26" s="22">
        <f>+'[3]Presupuesto 2020'!C32</f>
        <v>20423080.164547812</v>
      </c>
      <c r="F26" s="22"/>
      <c r="G26" s="22">
        <f>+SUM([3]Ejec_Gastos!F133:F136)</f>
        <v>4486793.4700000016</v>
      </c>
      <c r="H26" s="22">
        <f>+SUM([3]Ejec_Gastos!G133:G136)</f>
        <v>2640400.9699999997</v>
      </c>
      <c r="I26" s="22">
        <f>+SUM([3]Ejec_Gastos!H133:H136)</f>
        <v>-4.5474735088646412E-13</v>
      </c>
      <c r="J26" s="22">
        <f>+SUM([3]Ejec_Gastos!I133:I136)</f>
        <v>0</v>
      </c>
      <c r="K26" s="22">
        <f>+SUM([3]Ejec_Gastos!J133:J136)</f>
        <v>828360</v>
      </c>
      <c r="L26" s="22">
        <f>+SUM([3]Ejec_Gastos!K133:K136)</f>
        <v>3852473.44</v>
      </c>
      <c r="M26" s="22">
        <f>+SUM([3]Ejec_Gastos!L133:L136)</f>
        <v>505331.79000000004</v>
      </c>
      <c r="S26" s="14">
        <f t="shared" ref="S26:S33" si="5">SUM(G26:R26)</f>
        <v>12313359.670000002</v>
      </c>
    </row>
    <row r="27" spans="1:19" ht="15" customHeight="1" x14ac:dyDescent="0.25">
      <c r="A27" s="23" t="s">
        <v>73</v>
      </c>
      <c r="B27" s="22" t="s">
        <v>74</v>
      </c>
      <c r="C27" s="22"/>
      <c r="D27" s="20" t="s">
        <v>75</v>
      </c>
      <c r="E27" s="22">
        <f>+'[3]Presupuesto 2020'!C67+'[3]Presupuesto 2020'!C68</f>
        <v>52569825.599999994</v>
      </c>
      <c r="F27" s="22"/>
      <c r="G27" s="22">
        <f>+SUM([3]Ejec_Gastos!F137:F142)</f>
        <v>345604.03</v>
      </c>
      <c r="H27" s="22">
        <f>+SUM([3]Ejec_Gastos!G137:G142)</f>
        <v>0</v>
      </c>
      <c r="I27" s="22">
        <f>+SUM([3]Ejec_Gastos!H137:H142)</f>
        <v>0</v>
      </c>
      <c r="J27" s="22">
        <f>+SUM([3]Ejec_Gastos!I137:I142)</f>
        <v>0</v>
      </c>
      <c r="K27" s="22">
        <f>+SUM([3]Ejec_Gastos!J137:J142)</f>
        <v>48551.7</v>
      </c>
      <c r="L27" s="22">
        <f>+SUM([3]Ejec_Gastos!K137:K142)</f>
        <v>0</v>
      </c>
      <c r="M27" s="22">
        <f>+SUM([3]Ejec_Gastos!L137:L142)</f>
        <v>0</v>
      </c>
      <c r="S27" s="14">
        <f t="shared" si="5"/>
        <v>394155.73000000004</v>
      </c>
    </row>
    <row r="28" spans="1:19" ht="15" customHeight="1" x14ac:dyDescent="0.25">
      <c r="A28" s="23" t="s">
        <v>76</v>
      </c>
      <c r="B28" s="22" t="s">
        <v>77</v>
      </c>
      <c r="C28" s="22"/>
      <c r="D28" s="20" t="s">
        <v>78</v>
      </c>
      <c r="E28" s="22">
        <f>+'[3]Presupuesto 2020'!C33</f>
        <v>608068.04</v>
      </c>
      <c r="F28" s="22"/>
      <c r="G28" s="24">
        <f>+SUM([3]Ejec_Gastos!F143:F144)</f>
        <v>5543.78</v>
      </c>
      <c r="H28" s="24">
        <f>+SUM([3]Ejec_Gastos!G143:G144)</f>
        <v>1277.06</v>
      </c>
      <c r="I28" s="24">
        <f>+SUM([3]Ejec_Gastos!H143:H144)</f>
        <v>0</v>
      </c>
      <c r="J28" s="24">
        <f>+SUM([3]Ejec_Gastos!I143:I144)</f>
        <v>0</v>
      </c>
      <c r="K28" s="24">
        <f>+SUM([3]Ejec_Gastos!J143:J144)</f>
        <v>1168169.1200000001</v>
      </c>
      <c r="L28" s="24">
        <f>+SUM([3]Ejec_Gastos!K143:K144)</f>
        <v>0</v>
      </c>
      <c r="M28" s="24">
        <f>+SUM([3]Ejec_Gastos!L143:L144)</f>
        <v>2662662.7400000002</v>
      </c>
      <c r="S28" s="14">
        <f t="shared" si="5"/>
        <v>3837652.7</v>
      </c>
    </row>
    <row r="29" spans="1:19" ht="15" customHeight="1" x14ac:dyDescent="0.25">
      <c r="A29" s="23" t="s">
        <v>79</v>
      </c>
      <c r="B29" s="22" t="s">
        <v>80</v>
      </c>
      <c r="C29" s="22"/>
      <c r="D29" s="20" t="s">
        <v>81</v>
      </c>
      <c r="E29" s="22">
        <v>0</v>
      </c>
      <c r="F29" s="22"/>
      <c r="G29" s="24">
        <f>+SUM([3]Ejec_Gastos!F145:F149)</f>
        <v>0</v>
      </c>
      <c r="H29" s="24">
        <f>+SUM([3]Ejec_Gastos!G145:G149)</f>
        <v>0</v>
      </c>
      <c r="I29" s="24">
        <f>+SUM([3]Ejec_Gastos!H145:H149)</f>
        <v>0</v>
      </c>
      <c r="J29" s="24">
        <f>+SUM([3]Ejec_Gastos!I145:I149)</f>
        <v>0</v>
      </c>
      <c r="K29" s="24">
        <f>+SUM([3]Ejec_Gastos!J145:J149)</f>
        <v>0</v>
      </c>
      <c r="L29" s="24">
        <f>+SUM([3]Ejec_Gastos!K145:K149)</f>
        <v>0</v>
      </c>
      <c r="M29" s="24">
        <f>+SUM([3]Ejec_Gastos!L145:L149)</f>
        <v>0</v>
      </c>
      <c r="S29" s="14">
        <f t="shared" si="5"/>
        <v>0</v>
      </c>
    </row>
    <row r="30" spans="1:19" ht="15" customHeight="1" x14ac:dyDescent="0.25">
      <c r="A30" s="23" t="s">
        <v>82</v>
      </c>
      <c r="B30" s="22" t="s">
        <v>83</v>
      </c>
      <c r="C30" s="22"/>
      <c r="D30" s="20" t="s">
        <v>84</v>
      </c>
      <c r="E30" s="22">
        <v>0</v>
      </c>
      <c r="F30" s="22"/>
      <c r="G30" s="24">
        <f>+SUM([3]Ejec_Gastos!F150:F171)</f>
        <v>0</v>
      </c>
      <c r="H30" s="24">
        <f>+SUM([3]Ejec_Gastos!G150:G171)</f>
        <v>0</v>
      </c>
      <c r="I30" s="24">
        <f>+SUM([3]Ejec_Gastos!H150:H171)</f>
        <v>0</v>
      </c>
      <c r="J30" s="24">
        <f>+SUM([3]Ejec_Gastos!I150:I171)</f>
        <v>0</v>
      </c>
      <c r="K30" s="24">
        <f>+SUM([3]Ejec_Gastos!J150:J171)</f>
        <v>0</v>
      </c>
      <c r="L30" s="24">
        <f>+SUM([3]Ejec_Gastos!K150:K171)</f>
        <v>0</v>
      </c>
      <c r="M30" s="24">
        <f>+SUM([3]Ejec_Gastos!L150:L171)</f>
        <v>0</v>
      </c>
      <c r="S30" s="14">
        <f t="shared" si="5"/>
        <v>0</v>
      </c>
    </row>
    <row r="31" spans="1:19" ht="15" customHeight="1" x14ac:dyDescent="0.25">
      <c r="A31" s="23" t="s">
        <v>85</v>
      </c>
      <c r="B31" s="22" t="s">
        <v>86</v>
      </c>
      <c r="C31" s="22"/>
      <c r="D31" s="20" t="s">
        <v>87</v>
      </c>
      <c r="E31" s="22">
        <f>+SUM('[3]Presupuesto 2020'!C34:C36)+'[3]Presupuesto 2020'!C71</f>
        <v>89183752.169999972</v>
      </c>
      <c r="F31" s="22"/>
      <c r="G31" s="22">
        <f>+SUM([3]Ejec_Gastos!F172:F185)</f>
        <v>9009813.7499999981</v>
      </c>
      <c r="H31" s="22">
        <f>+SUM([3]Ejec_Gastos!G172:G185)</f>
        <v>6403025.6299999934</v>
      </c>
      <c r="I31" s="22">
        <f>+SUM([3]Ejec_Gastos!H172:H185)</f>
        <v>3102058.7199999993</v>
      </c>
      <c r="J31" s="22">
        <f>+SUM([3]Ejec_Gastos!I172:I185)</f>
        <v>1050641.8799999999</v>
      </c>
      <c r="K31" s="22">
        <f>+SUM([3]Ejec_Gastos!J172:J185)</f>
        <v>703916.53999999969</v>
      </c>
      <c r="L31" s="22">
        <f>+SUM([3]Ejec_Gastos!K172:K185)</f>
        <v>1946664.7099999995</v>
      </c>
      <c r="M31" s="22">
        <f>+SUM([3]Ejec_Gastos!L172:L185)</f>
        <v>1684288.19</v>
      </c>
      <c r="S31" s="14">
        <f t="shared" si="5"/>
        <v>23900409.419999991</v>
      </c>
    </row>
    <row r="32" spans="1:19" ht="15" customHeight="1" x14ac:dyDescent="0.25">
      <c r="A32" s="23" t="s">
        <v>88</v>
      </c>
      <c r="B32" s="22" t="s">
        <v>89</v>
      </c>
      <c r="C32" s="22"/>
      <c r="D32" s="20" t="s">
        <v>90</v>
      </c>
      <c r="E32" s="22">
        <v>0</v>
      </c>
      <c r="F32" s="22"/>
      <c r="G32" s="24">
        <f>+SUM([3]Ejec_Gastos!F186:F187)</f>
        <v>0</v>
      </c>
      <c r="H32" s="24">
        <f>+SUM([3]Ejec_Gastos!G186:G187)</f>
        <v>0</v>
      </c>
      <c r="I32" s="24">
        <f>+SUM([3]Ejec_Gastos!H186:H187)</f>
        <v>0</v>
      </c>
      <c r="J32" s="24">
        <f>+SUM([3]Ejec_Gastos!I186:I187)</f>
        <v>0</v>
      </c>
      <c r="K32" s="24">
        <f>+SUM([3]Ejec_Gastos!J186:J187)</f>
        <v>0</v>
      </c>
      <c r="L32" s="24">
        <f>+SUM([3]Ejec_Gastos!K186:K187)</f>
        <v>0</v>
      </c>
      <c r="M32" s="24">
        <f>+SUM([3]Ejec_Gastos!L186:L187)</f>
        <v>0</v>
      </c>
      <c r="S32" s="14">
        <f t="shared" si="5"/>
        <v>0</v>
      </c>
    </row>
    <row r="33" spans="1:20" ht="15" customHeight="1" x14ac:dyDescent="0.25">
      <c r="A33" s="23" t="s">
        <v>91</v>
      </c>
      <c r="B33" s="22" t="s">
        <v>92</v>
      </c>
      <c r="C33" s="22"/>
      <c r="D33" s="20" t="s">
        <v>93</v>
      </c>
      <c r="E33" s="22">
        <f>+SUM('[3]Presupuesto 2020'!C37:C39)+'[3]Presupuesto 2020'!C69</f>
        <v>165854108.73005667</v>
      </c>
      <c r="F33" s="22"/>
      <c r="G33" s="22">
        <f>+SUM([3]Ejec_Gastos!F189:F196)</f>
        <v>15435413.560000001</v>
      </c>
      <c r="H33" s="22">
        <f>+SUM([3]Ejec_Gastos!G189:G196)</f>
        <v>33373334.549999997</v>
      </c>
      <c r="I33" s="22">
        <f>+SUM([3]Ejec_Gastos!H189:H196)</f>
        <v>35171881.689999998</v>
      </c>
      <c r="J33" s="22">
        <f>+SUM([3]Ejec_Gastos!I189:I196)</f>
        <v>26339807.610000003</v>
      </c>
      <c r="K33" s="22">
        <f>+SUM([3]Ejec_Gastos!J189:J196)</f>
        <v>25648196.110000003</v>
      </c>
      <c r="L33" s="22">
        <f>+SUM([3]Ejec_Gastos!K189:K196)</f>
        <v>18914346.880000003</v>
      </c>
      <c r="M33" s="22">
        <f>+SUM([3]Ejec_Gastos!L189:L196)</f>
        <v>4757863.3100000005</v>
      </c>
      <c r="S33" s="14">
        <f t="shared" si="5"/>
        <v>159640843.71000001</v>
      </c>
    </row>
    <row r="34" spans="1:20" ht="15" customHeight="1" x14ac:dyDescent="0.25">
      <c r="A34" s="15">
        <v>2.4</v>
      </c>
      <c r="B34" s="15" t="s">
        <v>94</v>
      </c>
      <c r="D34" s="16" t="s">
        <v>95</v>
      </c>
      <c r="E34" s="26">
        <f>SUM(E35:E43)</f>
        <v>283728921.43264103</v>
      </c>
      <c r="F34" s="26"/>
      <c r="G34" s="26">
        <f t="shared" ref="G34:R34" si="6">SUM(G35:G43)</f>
        <v>20877200.129999999</v>
      </c>
      <c r="H34" s="26">
        <f t="shared" si="6"/>
        <v>20914570.230000004</v>
      </c>
      <c r="I34" s="26">
        <f t="shared" si="6"/>
        <v>6945325</v>
      </c>
      <c r="J34" s="26">
        <f t="shared" si="6"/>
        <v>24640396.490000002</v>
      </c>
      <c r="K34" s="26">
        <f t="shared" si="6"/>
        <v>17475660.590000004</v>
      </c>
      <c r="L34" s="26">
        <f t="shared" si="6"/>
        <v>19336994</v>
      </c>
      <c r="M34" s="26">
        <f t="shared" si="6"/>
        <v>5995585.2999999998</v>
      </c>
      <c r="N34" s="26">
        <f>SUM(N35:N43)</f>
        <v>0</v>
      </c>
      <c r="O34" s="26">
        <f t="shared" si="6"/>
        <v>0</v>
      </c>
      <c r="P34" s="26">
        <f t="shared" si="6"/>
        <v>0</v>
      </c>
      <c r="Q34" s="26">
        <f t="shared" si="6"/>
        <v>0</v>
      </c>
      <c r="R34" s="26">
        <f t="shared" si="6"/>
        <v>0</v>
      </c>
      <c r="S34" s="27">
        <f>SUM(G34:R34)</f>
        <v>116185731.73999999</v>
      </c>
    </row>
    <row r="35" spans="1:20" ht="15" customHeight="1" x14ac:dyDescent="0.25">
      <c r="A35" s="23" t="s">
        <v>96</v>
      </c>
      <c r="B35" s="22" t="s">
        <v>97</v>
      </c>
      <c r="C35" s="22"/>
      <c r="D35" s="20" t="s">
        <v>98</v>
      </c>
      <c r="E35" s="22">
        <f>+'[3]Presupuesto 2020'!C70</f>
        <v>3629328</v>
      </c>
      <c r="F35" s="22"/>
      <c r="G35" s="22">
        <f>SUM([3]Ejec_Gastos!F197:F212)</f>
        <v>95329.64</v>
      </c>
      <c r="H35" s="22">
        <f>SUM([3]Ejec_Gastos!G197:G212)</f>
        <v>127050</v>
      </c>
      <c r="I35" s="22">
        <f>SUM([3]Ejec_Gastos!H197:H212)</f>
        <v>72086</v>
      </c>
      <c r="J35" s="22">
        <f>SUM([3]Ejec_Gastos!I197:I212)</f>
        <v>0</v>
      </c>
      <c r="K35" s="22">
        <f>SUM([3]Ejec_Gastos!J197:J212)</f>
        <v>7080</v>
      </c>
      <c r="L35" s="22">
        <f>SUM([3]Ejec_Gastos!K197:K212)</f>
        <v>0</v>
      </c>
      <c r="M35" s="22">
        <f>SUM([3]Ejec_Gastos!L197:L212)</f>
        <v>0</v>
      </c>
      <c r="S35" s="14">
        <f>SUM(G35:R35)</f>
        <v>301545.64</v>
      </c>
    </row>
    <row r="36" spans="1:20" ht="15" customHeight="1" x14ac:dyDescent="0.25">
      <c r="A36" s="23" t="s">
        <v>99</v>
      </c>
      <c r="B36" s="22" t="s">
        <v>100</v>
      </c>
      <c r="C36" s="22"/>
      <c r="D36" s="20" t="s">
        <v>101</v>
      </c>
      <c r="E36" s="22">
        <v>0</v>
      </c>
      <c r="F36" s="22"/>
      <c r="G36" s="24">
        <f>+SUM([3]Ejec_Gastos!F213:F228)</f>
        <v>0</v>
      </c>
      <c r="H36" s="24">
        <f>+SUM([3]Ejec_Gastos!G213:G228)</f>
        <v>0</v>
      </c>
      <c r="I36" s="24">
        <f>+SUM([3]Ejec_Gastos!H213:H228)</f>
        <v>0</v>
      </c>
      <c r="J36" s="24">
        <f>+SUM([3]Ejec_Gastos!I213:I228)</f>
        <v>0</v>
      </c>
      <c r="K36" s="24">
        <f>+SUM([3]Ejec_Gastos!J213:J228)</f>
        <v>0</v>
      </c>
      <c r="L36" s="24">
        <f>+SUM([3]Ejec_Gastos!K213:K228)</f>
        <v>0</v>
      </c>
      <c r="M36" s="24">
        <f>+SUM([3]Ejec_Gastos!L213:L228)</f>
        <v>0</v>
      </c>
      <c r="S36" s="14">
        <f t="shared" ref="S36:S50" si="7">SUM(G36:R36)</f>
        <v>0</v>
      </c>
    </row>
    <row r="37" spans="1:20" ht="15" customHeight="1" x14ac:dyDescent="0.25">
      <c r="A37" s="23" t="s">
        <v>102</v>
      </c>
      <c r="B37" s="22" t="s">
        <v>103</v>
      </c>
      <c r="C37" s="22"/>
      <c r="D37" s="20" t="s">
        <v>104</v>
      </c>
      <c r="E37" s="22">
        <v>0</v>
      </c>
      <c r="F37" s="22"/>
      <c r="G37" s="24">
        <f>+SUM([3]Ejec_Gastos!F229:F232)</f>
        <v>0</v>
      </c>
      <c r="H37" s="24">
        <f>+SUM([3]Ejec_Gastos!G229:G232)</f>
        <v>0</v>
      </c>
      <c r="I37" s="24">
        <f>+SUM([3]Ejec_Gastos!H229:H232)</f>
        <v>0</v>
      </c>
      <c r="J37" s="24">
        <f>+SUM([3]Ejec_Gastos!I229:I232)</f>
        <v>0</v>
      </c>
      <c r="K37" s="24">
        <f>+SUM([3]Ejec_Gastos!J229:J232)</f>
        <v>0</v>
      </c>
      <c r="L37" s="24">
        <f>+SUM([3]Ejec_Gastos!K229:K232)</f>
        <v>0</v>
      </c>
      <c r="M37" s="24">
        <f>+SUM([3]Ejec_Gastos!L229:L232)</f>
        <v>0</v>
      </c>
      <c r="S37" s="14">
        <f t="shared" si="7"/>
        <v>0</v>
      </c>
    </row>
    <row r="38" spans="1:20" ht="15" customHeight="1" x14ac:dyDescent="0.25">
      <c r="A38" s="23" t="s">
        <v>105</v>
      </c>
      <c r="B38" s="22" t="s">
        <v>106</v>
      </c>
      <c r="C38" s="22"/>
      <c r="D38" s="20" t="s">
        <v>107</v>
      </c>
      <c r="E38" s="22">
        <v>0</v>
      </c>
      <c r="F38" s="22"/>
      <c r="G38" s="24">
        <f>+SUM([3]Ejec_Gastos!F233:F238)</f>
        <v>0</v>
      </c>
      <c r="H38" s="24">
        <f>+SUM([3]Ejec_Gastos!G233:G238)</f>
        <v>0</v>
      </c>
      <c r="I38" s="24">
        <f>+SUM([3]Ejec_Gastos!H233:H238)</f>
        <v>0</v>
      </c>
      <c r="J38" s="24">
        <f>+SUM([3]Ejec_Gastos!I233:I238)</f>
        <v>0</v>
      </c>
      <c r="K38" s="24">
        <f>+SUM([3]Ejec_Gastos!J233:J238)</f>
        <v>0</v>
      </c>
      <c r="L38" s="24">
        <f>+SUM([3]Ejec_Gastos!K233:K238)</f>
        <v>0</v>
      </c>
      <c r="M38" s="24">
        <f>+SUM([3]Ejec_Gastos!L233:L238)</f>
        <v>0</v>
      </c>
      <c r="S38" s="14">
        <f t="shared" si="7"/>
        <v>0</v>
      </c>
    </row>
    <row r="39" spans="1:20" ht="15" customHeight="1" x14ac:dyDescent="0.25">
      <c r="A39" s="23" t="s">
        <v>108</v>
      </c>
      <c r="B39" s="22" t="s">
        <v>109</v>
      </c>
      <c r="C39" s="22"/>
      <c r="D39" s="20" t="s">
        <v>110</v>
      </c>
      <c r="E39" s="22">
        <v>0</v>
      </c>
      <c r="F39" s="22"/>
      <c r="G39" s="24">
        <f>+SUM([3]Ejec_Gastos!F239:F244)</f>
        <v>0</v>
      </c>
      <c r="H39" s="24">
        <f>+SUM([3]Ejec_Gastos!G239:G244)</f>
        <v>0</v>
      </c>
      <c r="I39" s="24">
        <f>+SUM([3]Ejec_Gastos!H239:H244)</f>
        <v>0</v>
      </c>
      <c r="J39" s="24">
        <f>+SUM([3]Ejec_Gastos!I239:I244)</f>
        <v>0</v>
      </c>
      <c r="K39" s="24">
        <f>+SUM([3]Ejec_Gastos!J239:J244)</f>
        <v>0</v>
      </c>
      <c r="L39" s="24">
        <f>+SUM([3]Ejec_Gastos!K239:K244)</f>
        <v>0</v>
      </c>
      <c r="M39" s="24">
        <f>+SUM([3]Ejec_Gastos!L239:L244)</f>
        <v>0</v>
      </c>
      <c r="S39" s="14">
        <f t="shared" si="7"/>
        <v>0</v>
      </c>
    </row>
    <row r="40" spans="1:20" ht="15" customHeight="1" x14ac:dyDescent="0.25">
      <c r="A40" s="23" t="s">
        <v>111</v>
      </c>
      <c r="B40" s="22" t="s">
        <v>112</v>
      </c>
      <c r="C40" s="22"/>
      <c r="D40" s="32" t="s">
        <v>113</v>
      </c>
      <c r="E40" s="22">
        <f>+'[3]Presupuesto 2020'!C40</f>
        <v>280099593.43264103</v>
      </c>
      <c r="F40" s="22"/>
      <c r="G40" s="24">
        <f>+SUM([3]Ejec_Gastos!F245:F248)+'[3]Otros Costos'!F4+'[3]Otros Costos'!F5+'[3]Otros Costos'!F6+'[3]Otros Costos'!F9</f>
        <v>20781870.489999998</v>
      </c>
      <c r="H40" s="24">
        <f>+SUM([3]Ejec_Gastos!G245:G248)+'[3]Otros Costos'!G4+'[3]Otros Costos'!G5+'[3]Otros Costos'!G6+'[3]Otros Costos'!G9</f>
        <v>20787520.230000004</v>
      </c>
      <c r="I40" s="24">
        <f>+SUM([3]Ejec_Gastos!H245:H248)+'[3]Otros Costos'!H4+'[3]Otros Costos'!H5+'[3]Otros Costos'!H6+'[3]Otros Costos'!H9</f>
        <v>6873239</v>
      </c>
      <c r="J40" s="24">
        <f>+SUM([3]Ejec_Gastos!I245:I248)+'[3]Otros Costos'!I4+'[3]Otros Costos'!I5+'[3]Otros Costos'!I6+'[3]Otros Costos'!I9</f>
        <v>24640396.490000002</v>
      </c>
      <c r="K40" s="24">
        <f>+SUM([3]Ejec_Gastos!J245:J248)+'[3]Otros Costos'!J4+'[3]Otros Costos'!J5+'[3]Otros Costos'!J6+'[3]Otros Costos'!J9</f>
        <v>17468580.590000004</v>
      </c>
      <c r="L40" s="24">
        <f>+SUM([3]Ejec_Gastos!K245:K248)+'[3]Otros Costos'!K4+'[3]Otros Costos'!K5+'[3]Otros Costos'!K6+'[3]Otros Costos'!K9</f>
        <v>19336994</v>
      </c>
      <c r="M40" s="24">
        <f>+SUM([3]Ejec_Gastos!L245:L248)+'[3]Otros Costos'!L4+'[3]Otros Costos'!L5+'[3]Otros Costos'!L6+'[3]Otros Costos'!L9</f>
        <v>5995585.2999999998</v>
      </c>
      <c r="N40" s="24"/>
      <c r="O40" s="24"/>
      <c r="P40" s="24"/>
      <c r="Q40" s="24"/>
      <c r="R40" s="24"/>
      <c r="S40" s="14">
        <f t="shared" si="7"/>
        <v>115884186.10000001</v>
      </c>
    </row>
    <row r="41" spans="1:20" ht="15" customHeight="1" x14ac:dyDescent="0.25">
      <c r="A41" s="23" t="s">
        <v>114</v>
      </c>
      <c r="B41" s="22" t="s">
        <v>115</v>
      </c>
      <c r="C41" s="22"/>
      <c r="D41" s="20" t="s">
        <v>116</v>
      </c>
      <c r="E41" s="22">
        <v>0</v>
      </c>
      <c r="F41" s="22"/>
      <c r="G41" s="24">
        <f>+SUM([3]Ejec_Gastos!F249:F251)</f>
        <v>0</v>
      </c>
      <c r="H41" s="24">
        <f>+SUM([3]Ejec_Gastos!G249:G251)</f>
        <v>0</v>
      </c>
      <c r="I41" s="24">
        <f>+SUM([3]Ejec_Gastos!H249:H251)</f>
        <v>0</v>
      </c>
      <c r="J41" s="24">
        <f>+SUM([3]Ejec_Gastos!I249:I251)</f>
        <v>0</v>
      </c>
      <c r="K41" s="24">
        <f>+SUM([3]Ejec_Gastos!J249:J251)</f>
        <v>0</v>
      </c>
      <c r="L41" s="24">
        <f>+SUM([3]Ejec_Gastos!K249:K251)</f>
        <v>0</v>
      </c>
      <c r="M41" s="24">
        <f>+SUM([3]Ejec_Gastos!L249:L251)</f>
        <v>0</v>
      </c>
      <c r="S41" s="14">
        <f t="shared" si="7"/>
        <v>0</v>
      </c>
    </row>
    <row r="42" spans="1:20" ht="15" customHeight="1" x14ac:dyDescent="0.25">
      <c r="A42" s="23" t="s">
        <v>117</v>
      </c>
      <c r="B42" s="22" t="s">
        <v>118</v>
      </c>
      <c r="C42" s="22"/>
      <c r="D42" s="20" t="s">
        <v>119</v>
      </c>
      <c r="E42" s="22">
        <v>0</v>
      </c>
      <c r="F42" s="22"/>
      <c r="G42" s="24">
        <f>+SUM([3]Ejec_Gastos!F252:F259)</f>
        <v>0</v>
      </c>
      <c r="H42" s="24">
        <f>+SUM([3]Ejec_Gastos!G252:G259)</f>
        <v>0</v>
      </c>
      <c r="I42" s="24">
        <f>+SUM([3]Ejec_Gastos!H252:H259)</f>
        <v>0</v>
      </c>
      <c r="J42" s="24">
        <f>+SUM([3]Ejec_Gastos!I252:I259)</f>
        <v>0</v>
      </c>
      <c r="K42" s="24">
        <f>+SUM([3]Ejec_Gastos!J252:J259)</f>
        <v>0</v>
      </c>
      <c r="L42" s="24">
        <f>+SUM([3]Ejec_Gastos!K252:K259)</f>
        <v>0</v>
      </c>
      <c r="M42" s="24">
        <f>+SUM([3]Ejec_Gastos!L252:L259)</f>
        <v>0</v>
      </c>
      <c r="S42" s="14">
        <f t="shared" si="7"/>
        <v>0</v>
      </c>
    </row>
    <row r="43" spans="1:20" ht="15" customHeight="1" x14ac:dyDescent="0.25">
      <c r="A43" s="33">
        <v>2.5</v>
      </c>
      <c r="B43" s="34" t="s">
        <v>120</v>
      </c>
      <c r="C43" s="34"/>
      <c r="D43" s="16" t="s">
        <v>121</v>
      </c>
      <c r="E43" s="26">
        <f>SUM(E44:E50)</f>
        <v>0</v>
      </c>
      <c r="F43" s="26"/>
      <c r="G43" s="26">
        <f t="shared" ref="G43:R43" si="8">SUM(G44:G50)</f>
        <v>0</v>
      </c>
      <c r="H43" s="26">
        <f t="shared" si="8"/>
        <v>0</v>
      </c>
      <c r="I43" s="26">
        <f t="shared" si="8"/>
        <v>0</v>
      </c>
      <c r="J43" s="26">
        <f t="shared" si="8"/>
        <v>0</v>
      </c>
      <c r="K43" s="26">
        <f t="shared" si="8"/>
        <v>0</v>
      </c>
      <c r="L43" s="26">
        <f t="shared" si="8"/>
        <v>0</v>
      </c>
      <c r="M43" s="26">
        <f t="shared" si="8"/>
        <v>0</v>
      </c>
      <c r="N43" s="26">
        <f t="shared" si="8"/>
        <v>0</v>
      </c>
      <c r="O43" s="26">
        <f t="shared" si="8"/>
        <v>0</v>
      </c>
      <c r="P43" s="26">
        <f t="shared" si="8"/>
        <v>0</v>
      </c>
      <c r="Q43" s="26">
        <f t="shared" si="8"/>
        <v>0</v>
      </c>
      <c r="R43" s="26">
        <f t="shared" si="8"/>
        <v>0</v>
      </c>
      <c r="S43" s="14">
        <f t="shared" si="7"/>
        <v>0</v>
      </c>
      <c r="T43" s="26"/>
    </row>
    <row r="44" spans="1:20" ht="15" customHeight="1" x14ac:dyDescent="0.25">
      <c r="A44" s="23" t="s">
        <v>122</v>
      </c>
      <c r="B44" s="22" t="s">
        <v>123</v>
      </c>
      <c r="C44" s="22"/>
      <c r="D44" s="20" t="s">
        <v>124</v>
      </c>
      <c r="E44" s="22">
        <v>0</v>
      </c>
      <c r="F44" s="22"/>
      <c r="G44" s="24">
        <f>+SUM([3]Ejec_Gastos!F260:F262)</f>
        <v>0</v>
      </c>
      <c r="H44" s="24">
        <f>+SUM([3]Ejec_Gastos!G260:G262)</f>
        <v>0</v>
      </c>
      <c r="I44" s="24">
        <f>+SUM([3]Ejec_Gastos!H260:H262)</f>
        <v>0</v>
      </c>
      <c r="J44" s="24">
        <f>+SUM([3]Ejec_Gastos!I260:I262)</f>
        <v>0</v>
      </c>
      <c r="K44" s="24">
        <f>+SUM([3]Ejec_Gastos!J260:J262)</f>
        <v>0</v>
      </c>
      <c r="L44" s="24">
        <f>+SUM([3]Ejec_Gastos!K260:K262)</f>
        <v>0</v>
      </c>
      <c r="M44" s="24">
        <f>+SUM([3]Ejec_Gastos!L260:L262)</f>
        <v>0</v>
      </c>
      <c r="S44" s="14">
        <f t="shared" si="7"/>
        <v>0</v>
      </c>
    </row>
    <row r="45" spans="1:20" ht="15" customHeight="1" x14ac:dyDescent="0.25">
      <c r="A45" s="23" t="s">
        <v>125</v>
      </c>
      <c r="B45" s="22" t="s">
        <v>126</v>
      </c>
      <c r="C45" s="22"/>
      <c r="D45" s="20" t="s">
        <v>127</v>
      </c>
      <c r="E45" s="22">
        <v>0</v>
      </c>
      <c r="F45" s="22"/>
      <c r="G45" s="24">
        <f>+SUM([3]Ejec_Gastos!F263:F274)</f>
        <v>0</v>
      </c>
      <c r="H45" s="24">
        <f>+SUM([3]Ejec_Gastos!G263:G274)</f>
        <v>0</v>
      </c>
      <c r="I45" s="24">
        <f>+SUM([3]Ejec_Gastos!H263:H274)</f>
        <v>0</v>
      </c>
      <c r="J45" s="24">
        <f>+SUM([3]Ejec_Gastos!I263:I274)</f>
        <v>0</v>
      </c>
      <c r="K45" s="24">
        <f>+SUM([3]Ejec_Gastos!J263:J274)</f>
        <v>0</v>
      </c>
      <c r="L45" s="24">
        <f>+SUM([3]Ejec_Gastos!K263:K274)</f>
        <v>0</v>
      </c>
      <c r="M45" s="24">
        <f>+SUM([3]Ejec_Gastos!L263:L274)</f>
        <v>0</v>
      </c>
      <c r="S45" s="14">
        <f t="shared" si="7"/>
        <v>0</v>
      </c>
    </row>
    <row r="46" spans="1:20" ht="15" customHeight="1" x14ac:dyDescent="0.25">
      <c r="A46" s="23" t="s">
        <v>128</v>
      </c>
      <c r="B46" s="22" t="s">
        <v>129</v>
      </c>
      <c r="C46" s="22"/>
      <c r="D46" s="20" t="s">
        <v>130</v>
      </c>
      <c r="E46" s="22">
        <v>0</v>
      </c>
      <c r="F46" s="22"/>
      <c r="G46" s="24">
        <f>+SUM([3]Ejec_Gastos!F275:F278)</f>
        <v>0</v>
      </c>
      <c r="H46" s="24">
        <f>+SUM([3]Ejec_Gastos!G275:G278)</f>
        <v>0</v>
      </c>
      <c r="I46" s="24">
        <f>+SUM([3]Ejec_Gastos!H275:H278)</f>
        <v>0</v>
      </c>
      <c r="J46" s="24">
        <f>+SUM([3]Ejec_Gastos!I275:I278)</f>
        <v>0</v>
      </c>
      <c r="K46" s="24">
        <f>+SUM([3]Ejec_Gastos!J275:J278)</f>
        <v>0</v>
      </c>
      <c r="L46" s="24">
        <f>+SUM([3]Ejec_Gastos!K275:K278)</f>
        <v>0</v>
      </c>
      <c r="M46" s="24">
        <f>+SUM([3]Ejec_Gastos!L275:L278)</f>
        <v>0</v>
      </c>
      <c r="S46" s="14">
        <f t="shared" si="7"/>
        <v>0</v>
      </c>
    </row>
    <row r="47" spans="1:20" ht="15" customHeight="1" x14ac:dyDescent="0.25">
      <c r="A47" s="23" t="s">
        <v>131</v>
      </c>
      <c r="B47" s="22" t="s">
        <v>132</v>
      </c>
      <c r="C47" s="22"/>
      <c r="D47" s="20" t="s">
        <v>133</v>
      </c>
      <c r="E47" s="22">
        <v>0</v>
      </c>
      <c r="F47" s="22"/>
      <c r="G47" s="24">
        <f>+SUM([3]Ejec_Gastos!F279:F282)</f>
        <v>0</v>
      </c>
      <c r="H47" s="24">
        <f>+SUM([3]Ejec_Gastos!G279:G282)</f>
        <v>0</v>
      </c>
      <c r="I47" s="24">
        <f>+SUM([3]Ejec_Gastos!H279:H282)</f>
        <v>0</v>
      </c>
      <c r="J47" s="24">
        <f>+SUM([3]Ejec_Gastos!I279:I282)</f>
        <v>0</v>
      </c>
      <c r="K47" s="24">
        <f>+SUM([3]Ejec_Gastos!J279:J282)</f>
        <v>0</v>
      </c>
      <c r="L47" s="24">
        <f>+SUM([3]Ejec_Gastos!K279:K282)</f>
        <v>0</v>
      </c>
      <c r="M47" s="24">
        <f>+SUM([3]Ejec_Gastos!L279:L282)</f>
        <v>0</v>
      </c>
      <c r="S47" s="14">
        <f t="shared" si="7"/>
        <v>0</v>
      </c>
    </row>
    <row r="48" spans="1:20" ht="15" customHeight="1" x14ac:dyDescent="0.25">
      <c r="A48" s="23" t="s">
        <v>134</v>
      </c>
      <c r="B48" s="22" t="s">
        <v>135</v>
      </c>
      <c r="C48" s="22"/>
      <c r="D48" s="20" t="s">
        <v>136</v>
      </c>
      <c r="E48" s="22">
        <v>0</v>
      </c>
      <c r="F48" s="22"/>
      <c r="G48" s="24">
        <f>+SUM([3]Ejec_Gastos!F283:F286)</f>
        <v>0</v>
      </c>
      <c r="H48" s="24">
        <f>+SUM([3]Ejec_Gastos!G283:G286)</f>
        <v>0</v>
      </c>
      <c r="I48" s="24">
        <f>+SUM([3]Ejec_Gastos!H283:H286)</f>
        <v>0</v>
      </c>
      <c r="J48" s="24">
        <f>+SUM([3]Ejec_Gastos!I283:I286)</f>
        <v>0</v>
      </c>
      <c r="K48" s="24">
        <f>+SUM([3]Ejec_Gastos!J283:J286)</f>
        <v>0</v>
      </c>
      <c r="L48" s="24">
        <f>+SUM([3]Ejec_Gastos!K283:K286)</f>
        <v>0</v>
      </c>
      <c r="M48" s="24">
        <f>+SUM([3]Ejec_Gastos!L283:L286)</f>
        <v>0</v>
      </c>
      <c r="S48" s="14">
        <f t="shared" si="7"/>
        <v>0</v>
      </c>
    </row>
    <row r="49" spans="1:19" ht="15" customHeight="1" x14ac:dyDescent="0.25">
      <c r="A49" s="23" t="s">
        <v>137</v>
      </c>
      <c r="B49" s="22" t="s">
        <v>138</v>
      </c>
      <c r="C49" s="22"/>
      <c r="D49" s="20" t="s">
        <v>139</v>
      </c>
      <c r="E49" s="22">
        <v>0</v>
      </c>
      <c r="F49" s="22"/>
      <c r="G49" s="24">
        <f>+SUM([3]Ejec_Gastos!F287:F289)</f>
        <v>0</v>
      </c>
      <c r="H49" s="24">
        <f>+SUM([3]Ejec_Gastos!G287:G289)</f>
        <v>0</v>
      </c>
      <c r="I49" s="24">
        <f>+SUM([3]Ejec_Gastos!H287:H289)</f>
        <v>0</v>
      </c>
      <c r="J49" s="24">
        <f>+SUM([3]Ejec_Gastos!I287:I289)</f>
        <v>0</v>
      </c>
      <c r="K49" s="24">
        <f>+SUM([3]Ejec_Gastos!J287:J289)</f>
        <v>0</v>
      </c>
      <c r="L49" s="24">
        <f>+SUM([3]Ejec_Gastos!K287:K289)</f>
        <v>0</v>
      </c>
      <c r="M49" s="24">
        <f>+SUM([3]Ejec_Gastos!L287:L289)</f>
        <v>0</v>
      </c>
      <c r="S49" s="14">
        <f t="shared" si="7"/>
        <v>0</v>
      </c>
    </row>
    <row r="50" spans="1:19" ht="15" customHeight="1" x14ac:dyDescent="0.25">
      <c r="A50" s="23" t="s">
        <v>140</v>
      </c>
      <c r="B50" s="22" t="s">
        <v>141</v>
      </c>
      <c r="C50" s="22"/>
      <c r="D50" s="20" t="s">
        <v>142</v>
      </c>
      <c r="E50" s="22">
        <v>0</v>
      </c>
      <c r="F50" s="22"/>
      <c r="G50" s="24">
        <f>+SUM([3]Ejec_Gastos!F290:F292)</f>
        <v>0</v>
      </c>
      <c r="H50" s="24">
        <f>+SUM([3]Ejec_Gastos!G290:G292)</f>
        <v>0</v>
      </c>
      <c r="I50" s="24">
        <f>+SUM([3]Ejec_Gastos!H290:H292)</f>
        <v>0</v>
      </c>
      <c r="J50" s="24">
        <f>+SUM([3]Ejec_Gastos!I290:I292)</f>
        <v>0</v>
      </c>
      <c r="K50" s="24">
        <f>+SUM([3]Ejec_Gastos!J290:J292)</f>
        <v>0</v>
      </c>
      <c r="L50" s="24">
        <f>+SUM([3]Ejec_Gastos!K290:K292)</f>
        <v>0</v>
      </c>
      <c r="M50" s="24">
        <f>+SUM([3]Ejec_Gastos!L290:L292)</f>
        <v>0</v>
      </c>
      <c r="S50" s="14">
        <f t="shared" si="7"/>
        <v>0</v>
      </c>
    </row>
    <row r="51" spans="1:19" ht="15" customHeight="1" x14ac:dyDescent="0.25">
      <c r="A51" s="15">
        <v>2.6</v>
      </c>
      <c r="B51" s="35" t="s">
        <v>143</v>
      </c>
      <c r="C51" s="35"/>
      <c r="D51" s="16" t="s">
        <v>144</v>
      </c>
      <c r="E51" s="26">
        <f>SUM(E52:E60)</f>
        <v>1055456601.7240093</v>
      </c>
      <c r="F51" s="26"/>
      <c r="G51" s="26">
        <f t="shared" ref="G51:R51" si="9">SUM(G52:G60)</f>
        <v>480391468.75</v>
      </c>
      <c r="H51" s="26">
        <f t="shared" si="9"/>
        <v>47937991.920000039</v>
      </c>
      <c r="I51" s="26">
        <f t="shared" si="9"/>
        <v>11221102.299999999</v>
      </c>
      <c r="J51" s="26">
        <f t="shared" si="9"/>
        <v>50019840.729999989</v>
      </c>
      <c r="K51" s="26">
        <f t="shared" si="9"/>
        <v>108332632.81999998</v>
      </c>
      <c r="L51" s="26">
        <f t="shared" si="9"/>
        <v>2544436.8499999959</v>
      </c>
      <c r="M51" s="26">
        <f t="shared" si="9"/>
        <v>418238476.40000015</v>
      </c>
      <c r="N51" s="26">
        <f t="shared" si="9"/>
        <v>0</v>
      </c>
      <c r="O51" s="26">
        <f t="shared" si="9"/>
        <v>0</v>
      </c>
      <c r="P51" s="26">
        <f t="shared" si="9"/>
        <v>0</v>
      </c>
      <c r="Q51" s="26">
        <f t="shared" si="9"/>
        <v>0</v>
      </c>
      <c r="R51" s="26">
        <f t="shared" si="9"/>
        <v>0</v>
      </c>
      <c r="S51" s="27">
        <f>SUM(G51:R51)</f>
        <v>1118685949.7700002</v>
      </c>
    </row>
    <row r="52" spans="1:19" ht="15" customHeight="1" x14ac:dyDescent="0.25">
      <c r="A52" s="23" t="s">
        <v>145</v>
      </c>
      <c r="B52" s="22" t="s">
        <v>146</v>
      </c>
      <c r="C52" s="22"/>
      <c r="D52" s="20" t="s">
        <v>147</v>
      </c>
      <c r="E52" s="22">
        <f>SUM('[3]Presupuesto 2020'!C41:C42)</f>
        <v>74827588.908816129</v>
      </c>
      <c r="F52" s="22"/>
      <c r="G52" s="22">
        <f>+SUM([3]Ejec_Gastos!F293:F297)</f>
        <v>3827195.9200000004</v>
      </c>
      <c r="H52" s="22">
        <f>+SUM([3]Ejec_Gastos!G293:G297)</f>
        <v>7916025.2300000042</v>
      </c>
      <c r="I52" s="22">
        <f>+SUM([3]Ejec_Gastos!H293:H297)</f>
        <v>1318095.9100000001</v>
      </c>
      <c r="J52" s="22">
        <f>+SUM([3]Ejec_Gastos!I293:I297)</f>
        <v>46558970.36999999</v>
      </c>
      <c r="K52" s="22">
        <f>+SUM([3]Ejec_Gastos!J293:J297)</f>
        <v>4642291.4899999946</v>
      </c>
      <c r="L52" s="22">
        <f>+SUM([3]Ejec_Gastos!K293:K297)</f>
        <v>27449394.500000011</v>
      </c>
      <c r="M52" s="22">
        <f>+SUM([3]Ejec_Gastos!L293:L297)</f>
        <v>2812991.92</v>
      </c>
      <c r="S52" s="14">
        <f>SUM(G52:R52)</f>
        <v>94524965.340000004</v>
      </c>
    </row>
    <row r="53" spans="1:19" ht="15" customHeight="1" x14ac:dyDescent="0.25">
      <c r="A53" s="23" t="s">
        <v>148</v>
      </c>
      <c r="B53" s="22" t="s">
        <v>149</v>
      </c>
      <c r="C53" s="22"/>
      <c r="D53" s="20" t="s">
        <v>150</v>
      </c>
      <c r="E53" s="22">
        <v>0</v>
      </c>
      <c r="F53" s="22"/>
      <c r="G53" s="24">
        <f>+SUM([3]Ejec_Gastos!F298:F301)</f>
        <v>0</v>
      </c>
      <c r="H53" s="24">
        <f>+SUM([3]Ejec_Gastos!G298:G301)</f>
        <v>0</v>
      </c>
      <c r="I53" s="24">
        <f>+SUM([3]Ejec_Gastos!H298:H301)</f>
        <v>0</v>
      </c>
      <c r="J53" s="24">
        <f>+SUM([3]Ejec_Gastos!I298:I301)</f>
        <v>0</v>
      </c>
      <c r="K53" s="24">
        <f>+SUM([3]Ejec_Gastos!J298:J301)</f>
        <v>0</v>
      </c>
      <c r="L53" s="24">
        <f>+SUM([3]Ejec_Gastos!K298:K301)</f>
        <v>0</v>
      </c>
      <c r="M53" s="24">
        <f>+SUM([3]Ejec_Gastos!L298:L301)</f>
        <v>0</v>
      </c>
      <c r="S53" s="14">
        <f t="shared" ref="S53:S60" si="10">SUM(G53:R53)</f>
        <v>0</v>
      </c>
    </row>
    <row r="54" spans="1:19" ht="15" customHeight="1" x14ac:dyDescent="0.25">
      <c r="A54" s="23" t="s">
        <v>151</v>
      </c>
      <c r="B54" s="22" t="s">
        <v>152</v>
      </c>
      <c r="C54" s="22"/>
      <c r="D54" s="20" t="s">
        <v>153</v>
      </c>
      <c r="E54" s="22">
        <v>0</v>
      </c>
      <c r="F54" s="22"/>
      <c r="G54" s="24">
        <f>+SUM([3]Ejec_Gastos!F302:F305)</f>
        <v>0</v>
      </c>
      <c r="H54" s="24">
        <f>+SUM([3]Ejec_Gastos!G302:G305)</f>
        <v>0</v>
      </c>
      <c r="I54" s="24">
        <f>+SUM([3]Ejec_Gastos!H302:H305)</f>
        <v>0</v>
      </c>
      <c r="J54" s="24">
        <f>+SUM([3]Ejec_Gastos!I302:I305)</f>
        <v>0</v>
      </c>
      <c r="K54" s="24">
        <f>+SUM([3]Ejec_Gastos!J302:J305)</f>
        <v>0</v>
      </c>
      <c r="L54" s="24">
        <f>+SUM([3]Ejec_Gastos!K302:K305)</f>
        <v>0</v>
      </c>
      <c r="M54" s="24">
        <f>+SUM([3]Ejec_Gastos!L302:L305)</f>
        <v>0</v>
      </c>
      <c r="S54" s="14">
        <f t="shared" si="10"/>
        <v>0</v>
      </c>
    </row>
    <row r="55" spans="1:19" ht="15" customHeight="1" x14ac:dyDescent="0.25">
      <c r="A55" s="23" t="s">
        <v>154</v>
      </c>
      <c r="B55" s="22" t="s">
        <v>155</v>
      </c>
      <c r="C55" s="22"/>
      <c r="D55" s="20" t="s">
        <v>156</v>
      </c>
      <c r="E55" s="22">
        <f>+'[3]Presupuesto 2020'!C43</f>
        <v>2649409.4862213028</v>
      </c>
      <c r="F55" s="22"/>
      <c r="G55" s="24">
        <f>+SUM([3]Ejec_Gastos!F306:F313)</f>
        <v>0</v>
      </c>
      <c r="H55" s="24">
        <f>+SUM([3]Ejec_Gastos!G306:G313)</f>
        <v>7844679.5299999993</v>
      </c>
      <c r="I55" s="24">
        <f>+SUM([3]Ejec_Gastos!H306:H313)</f>
        <v>0</v>
      </c>
      <c r="J55" s="24">
        <f>+SUM([3]Ejec_Gastos!I306:I313)</f>
        <v>0</v>
      </c>
      <c r="K55" s="24">
        <f>+SUM([3]Ejec_Gastos!J306:J313)</f>
        <v>0</v>
      </c>
      <c r="L55" s="24">
        <f>+SUM([3]Ejec_Gastos!K306:K313)</f>
        <v>0</v>
      </c>
      <c r="M55" s="24">
        <f>+SUM([3]Ejec_Gastos!L306:L313)</f>
        <v>0</v>
      </c>
      <c r="S55" s="14">
        <f t="shared" si="10"/>
        <v>7844679.5299999993</v>
      </c>
    </row>
    <row r="56" spans="1:19" ht="15" customHeight="1" x14ac:dyDescent="0.25">
      <c r="A56" s="23" t="s">
        <v>157</v>
      </c>
      <c r="B56" s="22" t="s">
        <v>158</v>
      </c>
      <c r="C56" s="22"/>
      <c r="D56" s="20" t="s">
        <v>159</v>
      </c>
      <c r="E56" s="22">
        <f>+SUM('[3]Presupuesto 2020'!C44:C45)</f>
        <v>834281179.55509746</v>
      </c>
      <c r="F56" s="22"/>
      <c r="G56" s="22">
        <f>+SUM([3]Ejec_Gastos!F314:F321)</f>
        <v>476564272.82999998</v>
      </c>
      <c r="H56" s="22">
        <f>+SUM([3]Ejec_Gastos!G314:G321)</f>
        <v>28341814.170000035</v>
      </c>
      <c r="I56" s="22">
        <f>+SUM([3]Ejec_Gastos!H314:H321)</f>
        <v>9903006.3899999987</v>
      </c>
      <c r="J56" s="22">
        <f>+SUM([3]Ejec_Gastos!I314:I321)</f>
        <v>567296.1</v>
      </c>
      <c r="K56" s="22">
        <f>+SUM([3]Ejec_Gastos!J314:J321)</f>
        <v>102925635.59999999</v>
      </c>
      <c r="L56" s="22">
        <f>+SUM([3]Ejec_Gastos!K314:K321)</f>
        <v>-27410123.140000015</v>
      </c>
      <c r="M56" s="22">
        <f>+SUM([3]Ejec_Gastos!L314:L321)</f>
        <v>415425484.48000014</v>
      </c>
      <c r="S56" s="14">
        <f t="shared" si="10"/>
        <v>1006317386.4300002</v>
      </c>
    </row>
    <row r="57" spans="1:19" ht="15" customHeight="1" x14ac:dyDescent="0.25">
      <c r="A57" s="23" t="s">
        <v>160</v>
      </c>
      <c r="B57" s="22" t="s">
        <v>161</v>
      </c>
      <c r="C57" s="22"/>
      <c r="D57" s="20" t="s">
        <v>162</v>
      </c>
      <c r="E57" s="22">
        <f>+'[3]Presupuesto 2020'!C46+'[3]Presupuesto 2020'!C72</f>
        <v>9983610.6238744557</v>
      </c>
      <c r="F57" s="22"/>
      <c r="G57" s="24">
        <f>+SUM([3]Ejec_Gastos!F322:F323)</f>
        <v>0</v>
      </c>
      <c r="H57" s="24">
        <f>+SUM([3]Ejec_Gastos!G322:G323)</f>
        <v>0</v>
      </c>
      <c r="I57" s="24">
        <f>+SUM([3]Ejec_Gastos!H322:H323)</f>
        <v>0</v>
      </c>
      <c r="J57" s="24">
        <f>+SUM([3]Ejec_Gastos!I322:I323)</f>
        <v>0</v>
      </c>
      <c r="K57" s="24">
        <f>+SUM([3]Ejec_Gastos!J322:J323)</f>
        <v>0</v>
      </c>
      <c r="L57" s="24">
        <f>+SUM([3]Ejec_Gastos!K322:K323)</f>
        <v>0</v>
      </c>
      <c r="M57" s="24">
        <f>+SUM([3]Ejec_Gastos!L322:L323)</f>
        <v>0</v>
      </c>
      <c r="S57" s="14">
        <f t="shared" si="10"/>
        <v>0</v>
      </c>
    </row>
    <row r="58" spans="1:19" ht="15" customHeight="1" x14ac:dyDescent="0.25">
      <c r="A58" s="23" t="s">
        <v>163</v>
      </c>
      <c r="B58" s="22" t="s">
        <v>164</v>
      </c>
      <c r="C58" s="22"/>
      <c r="D58" s="20" t="s">
        <v>165</v>
      </c>
      <c r="E58" s="22">
        <v>0</v>
      </c>
      <c r="F58" s="22"/>
      <c r="G58" s="24">
        <f>+SUM([3]Ejec_Gastos!F324:F331)</f>
        <v>0</v>
      </c>
      <c r="H58" s="24">
        <f>+SUM([3]Ejec_Gastos!G324:G331)</f>
        <v>0</v>
      </c>
      <c r="I58" s="24">
        <f>+SUM([3]Ejec_Gastos!H324:H331)</f>
        <v>0</v>
      </c>
      <c r="J58" s="24">
        <f>+SUM([3]Ejec_Gastos!I324:I331)</f>
        <v>0</v>
      </c>
      <c r="K58" s="24">
        <f>+SUM([3]Ejec_Gastos!J324:J331)</f>
        <v>0</v>
      </c>
      <c r="L58" s="24">
        <f>+SUM([3]Ejec_Gastos!K324:K331)</f>
        <v>0</v>
      </c>
      <c r="M58" s="24">
        <f>+SUM([3]Ejec_Gastos!L324:L331)</f>
        <v>0</v>
      </c>
      <c r="S58" s="14">
        <f t="shared" si="10"/>
        <v>0</v>
      </c>
    </row>
    <row r="59" spans="1:19" ht="15" customHeight="1" x14ac:dyDescent="0.25">
      <c r="A59" s="23" t="s">
        <v>166</v>
      </c>
      <c r="B59" s="22" t="s">
        <v>167</v>
      </c>
      <c r="C59" s="22"/>
      <c r="D59" s="20" t="s">
        <v>168</v>
      </c>
      <c r="E59" s="22">
        <f>+'[3]Presupuesto 2020'!C73</f>
        <v>70714813.150000006</v>
      </c>
      <c r="F59" s="22"/>
      <c r="G59" s="24">
        <f>+SUM([3]Ejec_Gastos!F333:F345)</f>
        <v>0</v>
      </c>
      <c r="H59" s="24">
        <f>+SUM([3]Ejec_Gastos!G333:G345)</f>
        <v>3835472.99</v>
      </c>
      <c r="I59" s="24">
        <f>+SUM([3]Ejec_Gastos!H333:H345)</f>
        <v>0</v>
      </c>
      <c r="J59" s="24">
        <f>+SUM([3]Ejec_Gastos!I333:I345)</f>
        <v>2893574.26</v>
      </c>
      <c r="K59" s="24">
        <f>+SUM([3]Ejec_Gastos!J333:J345)</f>
        <v>764705.72999999207</v>
      </c>
      <c r="L59" s="24">
        <f>+SUM([3]Ejec_Gastos!K333:K345)</f>
        <v>2505165.4900000002</v>
      </c>
      <c r="M59" s="24">
        <f>+SUM([3]Ejec_Gastos!L333:L345)</f>
        <v>0</v>
      </c>
      <c r="S59" s="14">
        <f t="shared" si="10"/>
        <v>9998918.4699999914</v>
      </c>
    </row>
    <row r="60" spans="1:19" ht="15" customHeight="1" x14ac:dyDescent="0.25">
      <c r="A60" s="23" t="s">
        <v>169</v>
      </c>
      <c r="B60" s="22" t="s">
        <v>170</v>
      </c>
      <c r="C60" s="22"/>
      <c r="D60" s="20" t="s">
        <v>171</v>
      </c>
      <c r="E60" s="22">
        <f>+'[3]Presupuesto 2020'!C47</f>
        <v>63000000</v>
      </c>
      <c r="F60" s="22"/>
      <c r="G60" s="24">
        <f>+SUM([3]Ejec_Gastos!F346:F359)</f>
        <v>0</v>
      </c>
      <c r="H60" s="24">
        <f>+SUM([3]Ejec_Gastos!G346:G359)</f>
        <v>0</v>
      </c>
      <c r="I60" s="24">
        <f>+SUM([3]Ejec_Gastos!H346:H359)</f>
        <v>0</v>
      </c>
      <c r="J60" s="24">
        <f>+SUM([3]Ejec_Gastos!I346:I359)</f>
        <v>0</v>
      </c>
      <c r="K60" s="24">
        <f>+SUM([3]Ejec_Gastos!J346:J359)</f>
        <v>0</v>
      </c>
      <c r="L60" s="24">
        <f>+SUM([3]Ejec_Gastos!K346:K359)</f>
        <v>0</v>
      </c>
      <c r="M60" s="24">
        <f>+SUM([3]Ejec_Gastos!L346:L359)</f>
        <v>0</v>
      </c>
      <c r="S60" s="14">
        <f t="shared" si="10"/>
        <v>0</v>
      </c>
    </row>
    <row r="61" spans="1:19" ht="15" customHeight="1" x14ac:dyDescent="0.25">
      <c r="A61" s="36">
        <v>2.7</v>
      </c>
      <c r="B61" s="37" t="s">
        <v>172</v>
      </c>
      <c r="C61" s="37"/>
      <c r="D61" s="16" t="s">
        <v>173</v>
      </c>
      <c r="E61" s="27">
        <f>SUM(E62:E65)</f>
        <v>855993958.67521894</v>
      </c>
      <c r="F61" s="27"/>
      <c r="G61" s="27">
        <f t="shared" ref="G61:R61" si="11">SUM(G62:G65)</f>
        <v>37441883.589999989</v>
      </c>
      <c r="H61" s="27">
        <f t="shared" si="11"/>
        <v>1875410.39</v>
      </c>
      <c r="I61" s="27">
        <f t="shared" si="11"/>
        <v>1262657.1100000001</v>
      </c>
      <c r="J61" s="27">
        <f t="shared" si="11"/>
        <v>1330344.48</v>
      </c>
      <c r="K61" s="27">
        <f t="shared" si="11"/>
        <v>1084094.75</v>
      </c>
      <c r="L61" s="27">
        <f t="shared" si="11"/>
        <v>1567648.6400000001</v>
      </c>
      <c r="M61" s="27">
        <f t="shared" si="11"/>
        <v>3379974.0100000002</v>
      </c>
      <c r="N61" s="27">
        <f t="shared" si="11"/>
        <v>0</v>
      </c>
      <c r="O61" s="27">
        <f t="shared" si="11"/>
        <v>0</v>
      </c>
      <c r="P61" s="27">
        <f t="shared" si="11"/>
        <v>0</v>
      </c>
      <c r="Q61" s="27">
        <f t="shared" si="11"/>
        <v>0</v>
      </c>
      <c r="R61" s="27">
        <f t="shared" si="11"/>
        <v>0</v>
      </c>
      <c r="S61" s="27">
        <f>SUM(G61:R61)</f>
        <v>47942012.969999984</v>
      </c>
    </row>
    <row r="62" spans="1:19" ht="15" customHeight="1" x14ac:dyDescent="0.25">
      <c r="A62" s="23" t="s">
        <v>174</v>
      </c>
      <c r="B62" s="22" t="s">
        <v>175</v>
      </c>
      <c r="C62" s="22"/>
      <c r="D62" s="20" t="s">
        <v>176</v>
      </c>
      <c r="E62" s="14">
        <v>0</v>
      </c>
      <c r="G62" s="24">
        <f>+SUM([3]Ejec_Gastos!F360:F364)</f>
        <v>0</v>
      </c>
      <c r="H62" s="24">
        <f>+SUM([3]Ejec_Gastos!G360:G364)</f>
        <v>0</v>
      </c>
      <c r="I62" s="24">
        <f>+SUM([3]Ejec_Gastos!H360:H364)</f>
        <v>0</v>
      </c>
      <c r="J62" s="24">
        <f>+SUM([3]Ejec_Gastos!I360:I364)</f>
        <v>0</v>
      </c>
      <c r="K62" s="24">
        <f>+SUM([3]Ejec_Gastos!J360:J364)</f>
        <v>0</v>
      </c>
      <c r="L62" s="24">
        <f>+SUM([3]Ejec_Gastos!K360:K364)</f>
        <v>0</v>
      </c>
      <c r="S62" s="14">
        <f>SUM(G62:R62)</f>
        <v>0</v>
      </c>
    </row>
    <row r="63" spans="1:19" ht="15" customHeight="1" x14ac:dyDescent="0.25">
      <c r="A63" s="23" t="s">
        <v>177</v>
      </c>
      <c r="B63" s="22" t="s">
        <v>178</v>
      </c>
      <c r="C63" s="22"/>
      <c r="D63" s="20" t="s">
        <v>179</v>
      </c>
      <c r="E63" s="22">
        <f>+'[3]Presupuesto 2020'!C48</f>
        <v>855993958.67521894</v>
      </c>
      <c r="F63" s="22"/>
      <c r="G63" s="22">
        <f>+SUM([3]Ejec_Gastos!F366:F374)</f>
        <v>37441883.589999989</v>
      </c>
      <c r="H63" s="22">
        <f>+SUM([3]Ejec_Gastos!G366:G374)</f>
        <v>1875410.39</v>
      </c>
      <c r="I63" s="22">
        <f>+SUM([3]Ejec_Gastos!H366:H374)</f>
        <v>1262657.1100000001</v>
      </c>
      <c r="J63" s="22">
        <f>+SUM([3]Ejec_Gastos!I366:I374)</f>
        <v>1330344.48</v>
      </c>
      <c r="K63" s="22">
        <f>+SUM([3]Ejec_Gastos!J366:J374)</f>
        <v>1084094.75</v>
      </c>
      <c r="L63" s="22">
        <f>+SUM([3]Ejec_Gastos!K366:K374)</f>
        <v>1567648.6400000001</v>
      </c>
      <c r="M63" s="22">
        <f>+SUM([3]Ejec_Gastos!L366:L374)</f>
        <v>3379974.0100000002</v>
      </c>
      <c r="S63" s="14">
        <f t="shared" ref="S63:S68" si="12">SUM(G63:R63)</f>
        <v>47942012.969999984</v>
      </c>
    </row>
    <row r="64" spans="1:19" ht="15" customHeight="1" x14ac:dyDescent="0.25">
      <c r="A64" s="23" t="s">
        <v>180</v>
      </c>
      <c r="B64" s="22" t="s">
        <v>181</v>
      </c>
      <c r="C64" s="22"/>
      <c r="D64" s="20" t="s">
        <v>182</v>
      </c>
      <c r="E64" s="22">
        <v>0</v>
      </c>
      <c r="F64" s="22"/>
      <c r="G64" s="24">
        <f>+SUM([3]Ejec_Gastos!F375:F376)</f>
        <v>0</v>
      </c>
      <c r="H64" s="24">
        <f>+SUM([3]Ejec_Gastos!G375:G376)</f>
        <v>0</v>
      </c>
      <c r="I64" s="24">
        <f>+SUM([3]Ejec_Gastos!H375:H376)</f>
        <v>0</v>
      </c>
      <c r="J64" s="24">
        <f>+SUM([3]Ejec_Gastos!I375:I376)</f>
        <v>0</v>
      </c>
      <c r="K64" s="24">
        <f>+SUM([3]Ejec_Gastos!J375:J376)</f>
        <v>0</v>
      </c>
      <c r="L64" s="24">
        <f>+SUM([3]Ejec_Gastos!K375:K376)</f>
        <v>0</v>
      </c>
      <c r="M64" s="24">
        <f>+SUM([3]Ejec_Gastos!L375:L376)</f>
        <v>0</v>
      </c>
      <c r="S64" s="14">
        <f t="shared" si="12"/>
        <v>0</v>
      </c>
    </row>
    <row r="65" spans="1:19" ht="15" customHeight="1" x14ac:dyDescent="0.25">
      <c r="A65" s="23" t="s">
        <v>183</v>
      </c>
      <c r="B65" s="22" t="s">
        <v>184</v>
      </c>
      <c r="C65" s="22"/>
      <c r="D65" s="20" t="s">
        <v>185</v>
      </c>
      <c r="E65" s="22">
        <v>0</v>
      </c>
      <c r="F65" s="22"/>
      <c r="G65" s="24">
        <f>+SUM([3]Ejec_Gastos!F377:F378)</f>
        <v>0</v>
      </c>
      <c r="H65" s="24">
        <f>+SUM([3]Ejec_Gastos!G377:G378)</f>
        <v>0</v>
      </c>
      <c r="I65" s="24">
        <f>+SUM([3]Ejec_Gastos!H377:H378)</f>
        <v>0</v>
      </c>
      <c r="J65" s="24">
        <f>+SUM([3]Ejec_Gastos!I377:I378)</f>
        <v>0</v>
      </c>
      <c r="K65" s="24">
        <f>+SUM([3]Ejec_Gastos!J377:J378)</f>
        <v>0</v>
      </c>
      <c r="L65" s="24">
        <f>+SUM([3]Ejec_Gastos!K377:K378)</f>
        <v>0</v>
      </c>
      <c r="M65" s="24">
        <f>+SUM([3]Ejec_Gastos!L377:L378)</f>
        <v>0</v>
      </c>
      <c r="S65" s="14">
        <f t="shared" si="12"/>
        <v>0</v>
      </c>
    </row>
    <row r="66" spans="1:19" ht="15" customHeight="1" x14ac:dyDescent="0.25">
      <c r="A66" s="36">
        <v>2.8</v>
      </c>
      <c r="B66" s="37" t="s">
        <v>186</v>
      </c>
      <c r="C66" s="37"/>
      <c r="D66" s="16" t="s">
        <v>187</v>
      </c>
      <c r="E66" s="27">
        <f>+E67+E68</f>
        <v>0</v>
      </c>
      <c r="F66" s="27"/>
      <c r="G66" s="27">
        <f t="shared" ref="G66:R66" si="13">+G67+G68</f>
        <v>0</v>
      </c>
      <c r="H66" s="27">
        <f t="shared" si="13"/>
        <v>0</v>
      </c>
      <c r="I66" s="27">
        <f t="shared" si="13"/>
        <v>0</v>
      </c>
      <c r="J66" s="27">
        <f t="shared" si="13"/>
        <v>0</v>
      </c>
      <c r="K66" s="27">
        <f t="shared" si="13"/>
        <v>0</v>
      </c>
      <c r="L66" s="27">
        <f t="shared" si="13"/>
        <v>0</v>
      </c>
      <c r="M66" s="27">
        <f t="shared" si="13"/>
        <v>0</v>
      </c>
      <c r="N66" s="27">
        <f t="shared" si="13"/>
        <v>0</v>
      </c>
      <c r="O66" s="27">
        <f t="shared" si="13"/>
        <v>0</v>
      </c>
      <c r="P66" s="27">
        <f t="shared" si="13"/>
        <v>0</v>
      </c>
      <c r="Q66" s="27">
        <f t="shared" si="13"/>
        <v>0</v>
      </c>
      <c r="R66" s="27">
        <f t="shared" si="13"/>
        <v>0</v>
      </c>
      <c r="S66" s="14">
        <f t="shared" si="12"/>
        <v>0</v>
      </c>
    </row>
    <row r="67" spans="1:19" ht="15" customHeight="1" x14ac:dyDescent="0.25">
      <c r="A67" s="23" t="s">
        <v>188</v>
      </c>
      <c r="B67" s="22" t="s">
        <v>189</v>
      </c>
      <c r="C67" s="22"/>
      <c r="D67" s="20" t="s">
        <v>190</v>
      </c>
      <c r="E67" s="22">
        <v>0</v>
      </c>
      <c r="F67" s="22"/>
      <c r="G67" s="24">
        <f>+SUM([3]Ejec_Gastos!F379:F390)</f>
        <v>0</v>
      </c>
      <c r="H67" s="24">
        <f>+SUM([3]Ejec_Gastos!G379:G390)</f>
        <v>0</v>
      </c>
      <c r="I67" s="24">
        <f>+SUM([3]Ejec_Gastos!H379:H390)</f>
        <v>0</v>
      </c>
      <c r="J67" s="24">
        <f>+SUM([3]Ejec_Gastos!I379:I390)</f>
        <v>0</v>
      </c>
      <c r="K67" s="24">
        <f>+SUM([3]Ejec_Gastos!J379:J390)</f>
        <v>0</v>
      </c>
      <c r="L67" s="24">
        <f>+SUM([3]Ejec_Gastos!K379:K390)</f>
        <v>0</v>
      </c>
      <c r="M67" s="24">
        <f>+SUM([3]Ejec_Gastos!L379:L390)</f>
        <v>0</v>
      </c>
      <c r="S67" s="14">
        <f t="shared" si="12"/>
        <v>0</v>
      </c>
    </row>
    <row r="68" spans="1:19" ht="15" customHeight="1" x14ac:dyDescent="0.25">
      <c r="A68" s="23" t="s">
        <v>191</v>
      </c>
      <c r="B68" s="22" t="s">
        <v>192</v>
      </c>
      <c r="C68" s="22"/>
      <c r="D68" s="20" t="s">
        <v>193</v>
      </c>
      <c r="E68" s="22">
        <v>0</v>
      </c>
      <c r="F68" s="22"/>
      <c r="G68" s="24">
        <f>+SUM([3]Ejec_Gastos!F392:F396)</f>
        <v>0</v>
      </c>
      <c r="H68" s="24">
        <f>+SUM([3]Ejec_Gastos!G392:G396)</f>
        <v>0</v>
      </c>
      <c r="I68" s="24">
        <f>+SUM([3]Ejec_Gastos!H392:H396)</f>
        <v>0</v>
      </c>
      <c r="J68" s="24">
        <f>+SUM([3]Ejec_Gastos!I392:I396)</f>
        <v>0</v>
      </c>
      <c r="K68" s="24">
        <f>+SUM([3]Ejec_Gastos!J392:J396)</f>
        <v>0</v>
      </c>
      <c r="L68" s="24">
        <f>+SUM([3]Ejec_Gastos!K392:K396)</f>
        <v>0</v>
      </c>
      <c r="M68" s="24">
        <f>+SUM([3]Ejec_Gastos!L392:L396)</f>
        <v>0</v>
      </c>
      <c r="S68" s="14">
        <f t="shared" si="12"/>
        <v>0</v>
      </c>
    </row>
    <row r="69" spans="1:19" ht="15" customHeight="1" x14ac:dyDescent="0.25">
      <c r="A69" s="36">
        <v>2.9</v>
      </c>
      <c r="B69" s="37" t="s">
        <v>194</v>
      </c>
      <c r="C69" s="37"/>
      <c r="D69" s="16" t="s">
        <v>195</v>
      </c>
      <c r="E69" s="26">
        <f>SUM(E70:E72)</f>
        <v>502663899.77608103</v>
      </c>
      <c r="F69" s="26"/>
      <c r="G69" s="26">
        <f t="shared" ref="G69:R69" si="14">SUM(G70:G72)</f>
        <v>0</v>
      </c>
      <c r="H69" s="26">
        <f t="shared" si="14"/>
        <v>64941444.239999995</v>
      </c>
      <c r="I69" s="26">
        <f t="shared" si="14"/>
        <v>8817670.040000001</v>
      </c>
      <c r="J69" s="26">
        <f t="shared" si="14"/>
        <v>121152569.09</v>
      </c>
      <c r="K69" s="26">
        <f t="shared" si="14"/>
        <v>73254078.610000014</v>
      </c>
      <c r="L69" s="26">
        <f t="shared" si="14"/>
        <v>87847594.50999999</v>
      </c>
      <c r="M69" s="26">
        <f t="shared" si="14"/>
        <v>53736811.199999996</v>
      </c>
      <c r="N69" s="26">
        <f t="shared" si="14"/>
        <v>0</v>
      </c>
      <c r="O69" s="26">
        <f t="shared" si="14"/>
        <v>0</v>
      </c>
      <c r="P69" s="26">
        <f t="shared" si="14"/>
        <v>0</v>
      </c>
      <c r="Q69" s="26">
        <f t="shared" si="14"/>
        <v>0</v>
      </c>
      <c r="R69" s="26">
        <f t="shared" si="14"/>
        <v>0</v>
      </c>
      <c r="S69" s="27">
        <f>SUM(G69:R69)</f>
        <v>409750167.69</v>
      </c>
    </row>
    <row r="70" spans="1:19" ht="15" customHeight="1" x14ac:dyDescent="0.25">
      <c r="A70" s="23" t="s">
        <v>196</v>
      </c>
      <c r="B70" s="22" t="s">
        <v>197</v>
      </c>
      <c r="C70" s="22"/>
      <c r="D70" s="20" t="s">
        <v>198</v>
      </c>
      <c r="E70" s="22">
        <f>+'[3]Presupuesto 2020'!C50</f>
        <v>502663899.77608103</v>
      </c>
      <c r="F70" s="22"/>
      <c r="G70" s="24">
        <f>+'[3]Otros Costos'!F11++'[3]Otros Costos'!F10</f>
        <v>0</v>
      </c>
      <c r="H70" s="24">
        <f>+'[3]Otros Costos'!G11++'[3]Otros Costos'!G10</f>
        <v>64941444.239999995</v>
      </c>
      <c r="I70" s="24">
        <f>+'[3]Otros Costos'!H11++'[3]Otros Costos'!H10</f>
        <v>8817670.040000001</v>
      </c>
      <c r="J70" s="24">
        <f>+'[3]Otros Costos'!I11++'[3]Otros Costos'!I10</f>
        <v>121152569.09</v>
      </c>
      <c r="K70" s="24">
        <f>+'[3]Otros Costos'!J11++'[3]Otros Costos'!J10</f>
        <v>73254078.610000014</v>
      </c>
      <c r="L70" s="24">
        <f>+'[3]Otros Costos'!K11+'[3]Otros Costos'!K10</f>
        <v>87847594.50999999</v>
      </c>
      <c r="M70" s="24">
        <f>+'[3]Otros Costos'!L11+'[3]Otros Costos'!L10</f>
        <v>53736811.199999996</v>
      </c>
      <c r="S70" s="14">
        <f>SUM(G70:R70)</f>
        <v>409750167.69</v>
      </c>
    </row>
    <row r="71" spans="1:19" ht="15" customHeight="1" x14ac:dyDescent="0.25">
      <c r="A71" s="23" t="s">
        <v>199</v>
      </c>
      <c r="B71" s="22" t="s">
        <v>200</v>
      </c>
      <c r="C71" s="22"/>
      <c r="D71" s="20" t="s">
        <v>201</v>
      </c>
      <c r="E71" s="22"/>
      <c r="F71" s="22"/>
      <c r="S71" s="14">
        <f t="shared" ref="S71:S72" si="15">SUM(G71:R71)</f>
        <v>0</v>
      </c>
    </row>
    <row r="72" spans="1:19" ht="15" customHeight="1" x14ac:dyDescent="0.25">
      <c r="A72" s="23" t="s">
        <v>202</v>
      </c>
      <c r="B72" s="22" t="s">
        <v>203</v>
      </c>
      <c r="C72" s="22"/>
      <c r="D72" s="20" t="s">
        <v>204</v>
      </c>
      <c r="E72" s="22"/>
      <c r="F72" s="22"/>
      <c r="S72" s="14">
        <f t="shared" si="15"/>
        <v>0</v>
      </c>
    </row>
    <row r="73" spans="1:19" ht="15" customHeight="1" x14ac:dyDescent="0.2">
      <c r="D73" s="38" t="s">
        <v>205</v>
      </c>
      <c r="E73" s="39">
        <f>+E8+E14+E24+E34+E51+E43+E61+E66+E69</f>
        <v>50838883053.184135</v>
      </c>
      <c r="F73" s="39"/>
      <c r="G73" s="39">
        <f t="shared" ref="G73:R73" si="16">+G8+G14+G24+G34+G51+G43+G61+G66+G69</f>
        <v>3596802495.3294926</v>
      </c>
      <c r="H73" s="39">
        <f t="shared" si="16"/>
        <v>3348581150.8083696</v>
      </c>
      <c r="I73" s="39">
        <f t="shared" si="16"/>
        <v>3293765686.027072</v>
      </c>
      <c r="J73" s="39">
        <f t="shared" si="16"/>
        <v>3381000088.9099121</v>
      </c>
      <c r="K73" s="39">
        <f t="shared" si="16"/>
        <v>3594751958.3250489</v>
      </c>
      <c r="L73" s="39">
        <f t="shared" si="16"/>
        <v>3946044262.5816059</v>
      </c>
      <c r="M73" s="39">
        <f t="shared" si="16"/>
        <v>4356385137.1413708</v>
      </c>
      <c r="N73" s="39">
        <f t="shared" si="16"/>
        <v>0</v>
      </c>
      <c r="O73" s="39">
        <f t="shared" si="16"/>
        <v>0</v>
      </c>
      <c r="P73" s="39">
        <f t="shared" si="16"/>
        <v>0</v>
      </c>
      <c r="Q73" s="39">
        <f t="shared" si="16"/>
        <v>0</v>
      </c>
      <c r="R73" s="39">
        <f t="shared" si="16"/>
        <v>0</v>
      </c>
      <c r="S73" s="40">
        <f>SUM(G73:R73)</f>
        <v>25517330779.122871</v>
      </c>
    </row>
    <row r="74" spans="1:19" ht="15" customHeight="1" x14ac:dyDescent="0.25">
      <c r="D74" s="41"/>
      <c r="E74" s="22"/>
      <c r="F74" s="22"/>
      <c r="S74" s="14">
        <f>SUM(G74:R74)</f>
        <v>0</v>
      </c>
    </row>
    <row r="75" spans="1:19" ht="15" customHeight="1" x14ac:dyDescent="0.25">
      <c r="D75" s="42" t="s">
        <v>206</v>
      </c>
      <c r="E75" s="43"/>
      <c r="F75" s="43"/>
      <c r="S75" s="14">
        <f>SUM(G75:R75)</f>
        <v>0</v>
      </c>
    </row>
    <row r="76" spans="1:19" ht="15" customHeight="1" x14ac:dyDescent="0.25">
      <c r="A76" s="44">
        <v>4.0999999999999996</v>
      </c>
      <c r="B76" s="14" t="s">
        <v>207</v>
      </c>
      <c r="C76" s="14"/>
      <c r="D76" s="45" t="s">
        <v>208</v>
      </c>
      <c r="E76" s="46">
        <f>SUM(E77:E78)</f>
        <v>5412639315</v>
      </c>
      <c r="F76" s="46"/>
      <c r="G76" s="46">
        <f t="shared" ref="G76:R76" si="17">SUM(G77:G78)</f>
        <v>0</v>
      </c>
      <c r="H76" s="46">
        <f t="shared" si="17"/>
        <v>0</v>
      </c>
      <c r="I76" s="46">
        <f t="shared" si="17"/>
        <v>0</v>
      </c>
      <c r="J76" s="46">
        <f t="shared" si="17"/>
        <v>0</v>
      </c>
      <c r="K76" s="46">
        <f t="shared" si="17"/>
        <v>0</v>
      </c>
      <c r="L76" s="46">
        <f t="shared" si="17"/>
        <v>0</v>
      </c>
      <c r="M76" s="46">
        <f t="shared" si="17"/>
        <v>0</v>
      </c>
      <c r="N76" s="46">
        <f t="shared" si="17"/>
        <v>0</v>
      </c>
      <c r="O76" s="46">
        <f t="shared" si="17"/>
        <v>0</v>
      </c>
      <c r="P76" s="46">
        <f t="shared" si="17"/>
        <v>0</v>
      </c>
      <c r="Q76" s="46">
        <f t="shared" si="17"/>
        <v>0</v>
      </c>
      <c r="R76" s="46">
        <f t="shared" si="17"/>
        <v>0</v>
      </c>
      <c r="S76" s="47">
        <f>SUM(G76:R76)</f>
        <v>0</v>
      </c>
    </row>
    <row r="77" spans="1:19" ht="15" customHeight="1" x14ac:dyDescent="0.25">
      <c r="A77" s="48" t="s">
        <v>209</v>
      </c>
      <c r="B77" s="14" t="s">
        <v>210</v>
      </c>
      <c r="C77" s="14"/>
      <c r="D77" s="20" t="s">
        <v>211</v>
      </c>
      <c r="E77" s="49">
        <v>5412639315</v>
      </c>
      <c r="F77" s="49"/>
      <c r="G77" s="50"/>
      <c r="H77" s="50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2">
        <f t="shared" ref="S77:S78" si="18">SUM(G77:R77)</f>
        <v>0</v>
      </c>
    </row>
    <row r="78" spans="1:19" ht="15" customHeight="1" x14ac:dyDescent="0.25">
      <c r="A78" s="15" t="s">
        <v>212</v>
      </c>
      <c r="B78" s="15" t="s">
        <v>213</v>
      </c>
      <c r="D78" s="20" t="s">
        <v>214</v>
      </c>
      <c r="E78" s="53">
        <v>0</v>
      </c>
      <c r="F78" s="53"/>
      <c r="S78" s="54">
        <f t="shared" si="18"/>
        <v>0</v>
      </c>
    </row>
    <row r="79" spans="1:19" ht="15" customHeight="1" x14ac:dyDescent="0.25">
      <c r="A79" s="15">
        <v>4.2</v>
      </c>
      <c r="B79" s="15" t="s">
        <v>215</v>
      </c>
      <c r="D79" s="16" t="s">
        <v>216</v>
      </c>
      <c r="E79" s="27">
        <f>SUM(E80:E81)</f>
        <v>5412639315</v>
      </c>
      <c r="F79" s="27"/>
      <c r="G79" s="27">
        <f t="shared" ref="G79:R79" si="19">SUM(G80:G81)</f>
        <v>358580000</v>
      </c>
      <c r="H79" s="27">
        <f t="shared" si="19"/>
        <v>361423664.87207502</v>
      </c>
      <c r="I79" s="27">
        <f t="shared" si="19"/>
        <v>363598971.02112502</v>
      </c>
      <c r="J79" s="27">
        <f t="shared" si="19"/>
        <v>366394923.01295</v>
      </c>
      <c r="K79" s="27">
        <f t="shared" si="19"/>
        <v>372950621.63139999</v>
      </c>
      <c r="L79" s="27">
        <f t="shared" si="19"/>
        <v>393255283.88139999</v>
      </c>
      <c r="M79" s="27">
        <f t="shared" si="19"/>
        <v>394700299.01152498</v>
      </c>
      <c r="N79" s="27">
        <f t="shared" si="19"/>
        <v>0</v>
      </c>
      <c r="O79" s="27">
        <f t="shared" si="19"/>
        <v>0</v>
      </c>
      <c r="P79" s="27">
        <f t="shared" si="19"/>
        <v>0</v>
      </c>
      <c r="Q79" s="27">
        <f t="shared" si="19"/>
        <v>0</v>
      </c>
      <c r="R79" s="27">
        <f t="shared" si="19"/>
        <v>0</v>
      </c>
      <c r="S79" s="27">
        <f>SUM(G79:R79)</f>
        <v>2610903763.4304752</v>
      </c>
    </row>
    <row r="80" spans="1:19" ht="15" customHeight="1" x14ac:dyDescent="0.25">
      <c r="A80" s="14" t="s">
        <v>217</v>
      </c>
      <c r="B80" s="14" t="s">
        <v>218</v>
      </c>
      <c r="C80" s="14"/>
      <c r="D80" s="20" t="s">
        <v>219</v>
      </c>
      <c r="E80" s="14">
        <f>+E77</f>
        <v>5412639315</v>
      </c>
      <c r="F80" s="14"/>
      <c r="G80" s="52">
        <f>358.58*1000000</f>
        <v>358580000</v>
      </c>
      <c r="H80" s="52">
        <f>361.423664872075*1000000</f>
        <v>361423664.87207502</v>
      </c>
      <c r="I80" s="55">
        <v>363598971.02112502</v>
      </c>
      <c r="J80" s="52">
        <f>366.39492301295*1000000</f>
        <v>366394923.01295</v>
      </c>
      <c r="K80" s="52">
        <f>372.9506216314*1000000</f>
        <v>372950621.63139999</v>
      </c>
      <c r="L80" s="52">
        <f>393.2552838814*1000000</f>
        <v>393255283.88139999</v>
      </c>
      <c r="M80" s="52">
        <f>394.700299011525*1000000</f>
        <v>394700299.01152498</v>
      </c>
      <c r="S80" s="14">
        <f>SUM(G80:R80)</f>
        <v>2610903763.4304752</v>
      </c>
    </row>
    <row r="81" spans="1:19" ht="15" customHeight="1" x14ac:dyDescent="0.25">
      <c r="A81" s="15" t="s">
        <v>220</v>
      </c>
      <c r="B81" s="15" t="s">
        <v>221</v>
      </c>
      <c r="D81" s="20" t="s">
        <v>222</v>
      </c>
      <c r="E81" s="53">
        <v>0</v>
      </c>
      <c r="F81" s="53"/>
      <c r="H81" s="24"/>
      <c r="I81" s="24"/>
      <c r="S81" s="14">
        <f t="shared" ref="S81:S83" si="20">SUM(G81:R81)</f>
        <v>0</v>
      </c>
    </row>
    <row r="82" spans="1:19" ht="15" customHeight="1" x14ac:dyDescent="0.25">
      <c r="A82" s="15">
        <v>4.3</v>
      </c>
      <c r="B82" s="15" t="s">
        <v>223</v>
      </c>
      <c r="D82" s="16" t="s">
        <v>224</v>
      </c>
      <c r="E82" s="56">
        <f>+E83</f>
        <v>0</v>
      </c>
      <c r="F82" s="56"/>
      <c r="S82" s="14">
        <f t="shared" si="20"/>
        <v>0</v>
      </c>
    </row>
    <row r="83" spans="1:19" ht="15" customHeight="1" x14ac:dyDescent="0.25">
      <c r="A83" s="53" t="s">
        <v>225</v>
      </c>
      <c r="B83" s="53" t="s">
        <v>226</v>
      </c>
      <c r="C83" s="53"/>
      <c r="D83" s="20" t="s">
        <v>227</v>
      </c>
      <c r="E83" s="53">
        <v>0</v>
      </c>
      <c r="F83" s="53"/>
      <c r="S83" s="14">
        <f t="shared" si="20"/>
        <v>0</v>
      </c>
    </row>
    <row r="84" spans="1:19" ht="15" customHeight="1" x14ac:dyDescent="0.2">
      <c r="D84" s="38" t="s">
        <v>228</v>
      </c>
      <c r="E84" s="39">
        <f>+E76-E79</f>
        <v>0</v>
      </c>
      <c r="F84" s="39"/>
      <c r="G84" s="39">
        <f>+G79</f>
        <v>358580000</v>
      </c>
      <c r="H84" s="39">
        <f t="shared" ref="H84:M84" si="21">+H79</f>
        <v>361423664.87207502</v>
      </c>
      <c r="I84" s="39">
        <f t="shared" si="21"/>
        <v>363598971.02112502</v>
      </c>
      <c r="J84" s="39">
        <f t="shared" si="21"/>
        <v>366394923.01295</v>
      </c>
      <c r="K84" s="39">
        <f t="shared" si="21"/>
        <v>372950621.63139999</v>
      </c>
      <c r="L84" s="39">
        <f t="shared" si="21"/>
        <v>393255283.88139999</v>
      </c>
      <c r="M84" s="39">
        <f t="shared" si="21"/>
        <v>394700299.01152498</v>
      </c>
      <c r="N84" s="39">
        <f t="shared" ref="N84:R84" si="22">+N76-N79</f>
        <v>0</v>
      </c>
      <c r="O84" s="39">
        <f t="shared" si="22"/>
        <v>0</v>
      </c>
      <c r="P84" s="39">
        <f t="shared" si="22"/>
        <v>0</v>
      </c>
      <c r="Q84" s="39">
        <f t="shared" si="22"/>
        <v>0</v>
      </c>
      <c r="R84" s="39">
        <f t="shared" si="22"/>
        <v>0</v>
      </c>
      <c r="S84" s="40">
        <f>SUM(G84:R84)</f>
        <v>2610903763.4304752</v>
      </c>
    </row>
    <row r="85" spans="1:19" ht="15" customHeight="1" x14ac:dyDescent="0.25">
      <c r="S85" s="14"/>
    </row>
    <row r="86" spans="1:19" ht="15" customHeight="1" x14ac:dyDescent="0.2">
      <c r="D86" s="57" t="s">
        <v>229</v>
      </c>
      <c r="E86" s="58">
        <f t="shared" ref="E86:F86" si="23">+E73-E84</f>
        <v>50838883053.184135</v>
      </c>
      <c r="F86" s="58">
        <f t="shared" si="23"/>
        <v>0</v>
      </c>
      <c r="G86" s="58">
        <f>+G73+G84</f>
        <v>3955382495.3294926</v>
      </c>
      <c r="H86" s="58">
        <f t="shared" ref="H86:S86" si="24">+H73+H84</f>
        <v>3710004815.6804447</v>
      </c>
      <c r="I86" s="58">
        <f t="shared" si="24"/>
        <v>3657364657.0481968</v>
      </c>
      <c r="J86" s="58">
        <f t="shared" si="24"/>
        <v>3747395011.9228621</v>
      </c>
      <c r="K86" s="58">
        <f t="shared" si="24"/>
        <v>3967702579.956449</v>
      </c>
      <c r="L86" s="58">
        <f t="shared" si="24"/>
        <v>4339299546.463006</v>
      </c>
      <c r="M86" s="58">
        <f t="shared" si="24"/>
        <v>4751085436.1528959</v>
      </c>
      <c r="N86" s="58">
        <f t="shared" si="24"/>
        <v>0</v>
      </c>
      <c r="O86" s="58">
        <f t="shared" si="24"/>
        <v>0</v>
      </c>
      <c r="P86" s="58">
        <f t="shared" si="24"/>
        <v>0</v>
      </c>
      <c r="Q86" s="58">
        <f t="shared" si="24"/>
        <v>0</v>
      </c>
      <c r="R86" s="58">
        <f t="shared" si="24"/>
        <v>0</v>
      </c>
      <c r="S86" s="58">
        <f t="shared" si="24"/>
        <v>28128234542.553345</v>
      </c>
    </row>
    <row r="87" spans="1:19" ht="15" customHeight="1" x14ac:dyDescent="0.25">
      <c r="D87" s="11" t="s">
        <v>230</v>
      </c>
    </row>
    <row r="88" spans="1:19" ht="15" customHeight="1" x14ac:dyDescent="0.25">
      <c r="D88" s="35" t="s">
        <v>231</v>
      </c>
    </row>
    <row r="89" spans="1:19" ht="15" customHeight="1" x14ac:dyDescent="0.25">
      <c r="D89" s="35" t="s">
        <v>232</v>
      </c>
      <c r="S89" s="24"/>
    </row>
    <row r="90" spans="1:19" ht="15" customHeight="1" x14ac:dyDescent="0.2">
      <c r="S90" s="24"/>
    </row>
    <row r="91" spans="1:19" ht="15" customHeight="1" x14ac:dyDescent="0.2">
      <c r="D91" t="s">
        <v>233</v>
      </c>
    </row>
    <row r="92" spans="1:19" ht="15" customHeight="1" x14ac:dyDescent="0.25">
      <c r="D92" t="s">
        <v>234</v>
      </c>
      <c r="G92" s="22">
        <f t="shared" ref="G92:M92" si="25">+G73</f>
        <v>3596802495.3294926</v>
      </c>
      <c r="H92" s="22">
        <f t="shared" si="25"/>
        <v>3348581150.8083696</v>
      </c>
      <c r="I92" s="22">
        <f t="shared" si="25"/>
        <v>3293765686.027072</v>
      </c>
      <c r="J92" s="22">
        <f t="shared" si="25"/>
        <v>3381000088.9099121</v>
      </c>
      <c r="K92" s="22">
        <f t="shared" si="25"/>
        <v>3594751958.3250489</v>
      </c>
      <c r="L92" s="22">
        <f t="shared" si="25"/>
        <v>3946044262.5816059</v>
      </c>
      <c r="M92" s="22">
        <f t="shared" si="25"/>
        <v>4356385137.1413708</v>
      </c>
    </row>
    <row r="93" spans="1:19" ht="15" customHeight="1" x14ac:dyDescent="0.2">
      <c r="G93" s="24">
        <f>+[3]Ejec_Gastos!F524</f>
        <v>3596802495.3294921</v>
      </c>
      <c r="H93" s="24">
        <f>+[3]Ejec_Gastos!G524</f>
        <v>3348581150.8083696</v>
      </c>
      <c r="I93" s="24">
        <f>+[3]Ejec_Gastos!H524</f>
        <v>3293765686.027072</v>
      </c>
      <c r="J93" s="24">
        <f>+[3]Ejec_Gastos!I524</f>
        <v>3381000088.9099126</v>
      </c>
      <c r="K93" s="24">
        <f>+[3]Ejec_Gastos!J524</f>
        <v>3594751958.3250489</v>
      </c>
      <c r="L93" s="24">
        <f>+[3]Ejec_Gastos!K524</f>
        <v>3946044262.5816069</v>
      </c>
      <c r="M93" s="24">
        <f>+[3]Ejec_Gastos!L524</f>
        <v>4356385137.1413708</v>
      </c>
    </row>
    <row r="94" spans="1:19" ht="15" customHeight="1" x14ac:dyDescent="0.25">
      <c r="D94" s="59" t="s">
        <v>235</v>
      </c>
      <c r="E94" s="60" t="s">
        <v>236</v>
      </c>
      <c r="G94" s="24">
        <f t="shared" ref="G94:M94" si="26">+G92-G93</f>
        <v>0</v>
      </c>
      <c r="H94" s="24">
        <f t="shared" si="26"/>
        <v>0</v>
      </c>
      <c r="I94" s="24">
        <f t="shared" si="26"/>
        <v>0</v>
      </c>
      <c r="J94" s="24">
        <f t="shared" si="26"/>
        <v>0</v>
      </c>
      <c r="K94" s="24">
        <f t="shared" si="26"/>
        <v>0</v>
      </c>
      <c r="L94" s="24">
        <f t="shared" si="26"/>
        <v>0</v>
      </c>
      <c r="M94" s="24">
        <f t="shared" si="26"/>
        <v>0</v>
      </c>
    </row>
    <row r="95" spans="1:19" ht="15" customHeight="1" x14ac:dyDescent="0.25">
      <c r="D95" s="35" t="s">
        <v>231</v>
      </c>
      <c r="E95" s="61">
        <v>44047</v>
      </c>
    </row>
    <row r="96" spans="1:19" ht="15" customHeight="1" x14ac:dyDescent="0.25">
      <c r="D96" s="35" t="s">
        <v>232</v>
      </c>
      <c r="E96" s="61">
        <v>44047</v>
      </c>
    </row>
  </sheetData>
  <mergeCells count="4">
    <mergeCell ref="C1:E1"/>
    <mergeCell ref="C2:E2"/>
    <mergeCell ref="C3:E3"/>
    <mergeCell ref="C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1"/>
  <sheetViews>
    <sheetView topLeftCell="B1" workbookViewId="0">
      <selection activeCell="B52" sqref="A52:XFD1048576"/>
    </sheetView>
  </sheetViews>
  <sheetFormatPr baseColWidth="10" defaultColWidth="0" defaultRowHeight="12.75" zeroHeight="1" x14ac:dyDescent="0.2"/>
  <cols>
    <col min="1" max="8" width="11.42578125" customWidth="1"/>
    <col min="9" max="16384" width="11.42578125" hidden="1"/>
  </cols>
  <sheetData>
    <row r="1" x14ac:dyDescent="0.2"/>
    <row r="2" x14ac:dyDescent="0.2"/>
    <row r="3" x14ac:dyDescent="0.2"/>
    <row r="4" x14ac:dyDescent="0.2"/>
    <row r="5" x14ac:dyDescent="0.2"/>
    <row r="6" x14ac:dyDescent="0.2"/>
    <row r="7" x14ac:dyDescent="0.2"/>
    <row r="8" x14ac:dyDescent="0.2"/>
    <row r="9" x14ac:dyDescent="0.2"/>
    <row r="10" x14ac:dyDescent="0.2"/>
    <row r="11" x14ac:dyDescent="0.2"/>
    <row r="12" x14ac:dyDescent="0.2"/>
    <row r="13" x14ac:dyDescent="0.2"/>
    <row r="14" x14ac:dyDescent="0.2"/>
    <row r="15" x14ac:dyDescent="0.2"/>
    <row r="1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Ejecución </vt:lpstr>
      <vt:lpstr>Certificación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Raymundo Mercedes</dc:creator>
  <cp:lastModifiedBy>Mariel Romero Rojas</cp:lastModifiedBy>
  <dcterms:created xsi:type="dcterms:W3CDTF">2020-08-05T21:30:46Z</dcterms:created>
  <dcterms:modified xsi:type="dcterms:W3CDTF">2020-08-05T22:41:21Z</dcterms:modified>
</cp:coreProperties>
</file>