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ml.chartshapes+xml"/>
  <Override PartName="/xl/charts/chart4.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RomeroR\Desktop\Transparecia\Agosto\"/>
    </mc:Choice>
  </mc:AlternateContent>
  <bookViews>
    <workbookView xWindow="0" yWindow="0" windowWidth="21600" windowHeight="9000" tabRatio="676"/>
  </bookViews>
  <sheets>
    <sheet name="Proyectos" sheetId="12" r:id="rId1"/>
    <sheet name="Certificación" sheetId="23" r:id="rId2"/>
    <sheet name="Proyectos (2)" sheetId="22" state="hidden" r:id="rId3"/>
    <sheet name="Aprovisionamiento de recursos" sheetId="13" state="hidden" r:id="rId4"/>
    <sheet name="Trim" sheetId="14" state="hidden" r:id="rId5"/>
    <sheet name="Modif" sheetId="15" state="hidden" r:id="rId6"/>
    <sheet name="Mens (2da ver)" sheetId="17" state="hidden" r:id="rId7"/>
    <sheet name="Modif (2da ver)" sheetId="16" state="hidden" r:id="rId8"/>
    <sheet name="Modif (3era ver)" sheetId="18" state="hidden" r:id="rId9"/>
    <sheet name="Mens (3era ver)" sheetId="20" state="hidden" r:id="rId10"/>
    <sheet name="Proyectos (3era ver)" sheetId="21" state="hidden" r:id="rId11"/>
    <sheet name="Sto Dgo Norte" sheetId="10" state="hidden" r:id="rId12"/>
    <sheet name="Sto Dgo Oeste" sheetId="11" state="hidden" r:id="rId13"/>
  </sheets>
  <definedNames>
    <definedName name="_xlnm.Print_Area" localSheetId="6">'Mens (2da ver)'!$B$3:$O$24</definedName>
    <definedName name="_xlnm.Print_Area" localSheetId="9">'Mens (3era ver)'!$B$3:$O$24</definedName>
    <definedName name="_xlnm.Print_Area" localSheetId="0">Proyectos!$B$1:$C$48</definedName>
    <definedName name="_xlnm.Print_Area" localSheetId="2">'Proyectos (2)'!$B$5:$P$83</definedName>
    <definedName name="_xlnm.Print_Area" localSheetId="10">'Proyectos (3era ver)'!$B$5:$O$82</definedName>
    <definedName name="_xlnm.Print_Titles" localSheetId="0">Proyectos!$5:$8</definedName>
    <definedName name="_xlnm.Print_Titles" localSheetId="2">'Proyectos (2)'!$1:$5</definedName>
    <definedName name="_xlnm.Print_Titles" localSheetId="10">'Proyectos (3era ver)'!$1:$5</definedName>
  </definedNames>
  <calcPr calcId="162913"/>
</workbook>
</file>

<file path=xl/calcChain.xml><?xml version="1.0" encoding="utf-8"?>
<calcChain xmlns="http://schemas.openxmlformats.org/spreadsheetml/2006/main">
  <c r="C45" i="12" l="1"/>
  <c r="C28" i="12"/>
  <c r="C20" i="12"/>
  <c r="C47" i="12" l="1"/>
  <c r="N80" i="22"/>
  <c r="J80" i="22"/>
  <c r="F80" i="22"/>
  <c r="P78" i="22"/>
  <c r="O78" i="22"/>
  <c r="O80" i="22" s="1"/>
  <c r="O82" i="22" s="1"/>
  <c r="N78" i="22"/>
  <c r="M78" i="22"/>
  <c r="M80" i="22" s="1"/>
  <c r="L78" i="22"/>
  <c r="K78" i="22"/>
  <c r="K80" i="22" s="1"/>
  <c r="K82" i="22" s="1"/>
  <c r="J78" i="22"/>
  <c r="I78" i="22"/>
  <c r="I80" i="22" s="1"/>
  <c r="H78" i="22"/>
  <c r="G78" i="22"/>
  <c r="G80" i="22" s="1"/>
  <c r="G82" i="22" s="1"/>
  <c r="F78" i="22"/>
  <c r="E78" i="22"/>
  <c r="E80" i="22" s="1"/>
  <c r="D78" i="22"/>
  <c r="P68" i="22"/>
  <c r="P80" i="22" s="1"/>
  <c r="P82" i="22" s="1"/>
  <c r="O68" i="22"/>
  <c r="N68" i="22"/>
  <c r="M68" i="22"/>
  <c r="L68" i="22"/>
  <c r="L80" i="22" s="1"/>
  <c r="L82" i="22" s="1"/>
  <c r="K68" i="22"/>
  <c r="J68" i="22"/>
  <c r="I68" i="22"/>
  <c r="H68" i="22"/>
  <c r="H80" i="22" s="1"/>
  <c r="H82" i="22" s="1"/>
  <c r="G68" i="22"/>
  <c r="F68" i="22"/>
  <c r="E68" i="22"/>
  <c r="D68" i="22"/>
  <c r="D80" i="22" s="1"/>
  <c r="D82" i="22" s="1"/>
  <c r="O54" i="22"/>
  <c r="M54" i="22"/>
  <c r="I54" i="22"/>
  <c r="G54" i="22"/>
  <c r="E54" i="22"/>
  <c r="P52" i="22"/>
  <c r="P54" i="22" s="1"/>
  <c r="O52" i="22"/>
  <c r="N52" i="22"/>
  <c r="N54" i="22" s="1"/>
  <c r="M52" i="22"/>
  <c r="L52" i="22"/>
  <c r="L54" i="22" s="1"/>
  <c r="K52" i="22"/>
  <c r="J52" i="22"/>
  <c r="J54" i="22" s="1"/>
  <c r="I52" i="22"/>
  <c r="F52" i="22"/>
  <c r="F54" i="22" s="1"/>
  <c r="H51" i="22"/>
  <c r="H50" i="22"/>
  <c r="H49" i="22"/>
  <c r="H52" i="22" s="1"/>
  <c r="H54" i="22" s="1"/>
  <c r="H48" i="22"/>
  <c r="P45" i="22"/>
  <c r="O45" i="22"/>
  <c r="M45" i="22"/>
  <c r="L45" i="22"/>
  <c r="K45" i="22"/>
  <c r="K54" i="22" s="1"/>
  <c r="J45" i="22"/>
  <c r="I45" i="22"/>
  <c r="H45" i="22"/>
  <c r="F45" i="22"/>
  <c r="E45" i="22"/>
  <c r="D45" i="22"/>
  <c r="D54" i="22" s="1"/>
  <c r="O38" i="22"/>
  <c r="N38" i="22"/>
  <c r="G38" i="22"/>
  <c r="P36" i="22"/>
  <c r="O36" i="22"/>
  <c r="M36" i="22"/>
  <c r="L36" i="22"/>
  <c r="K36" i="22"/>
  <c r="K38" i="22" s="1"/>
  <c r="J36" i="22"/>
  <c r="I36" i="22"/>
  <c r="F36" i="22"/>
  <c r="E36" i="22"/>
  <c r="H33" i="22"/>
  <c r="H32" i="22"/>
  <c r="H31" i="22"/>
  <c r="H30" i="22"/>
  <c r="H36" i="22" s="1"/>
  <c r="P26" i="22"/>
  <c r="P38" i="22" s="1"/>
  <c r="O26" i="22"/>
  <c r="M26" i="22"/>
  <c r="M38" i="22" s="1"/>
  <c r="L26" i="22"/>
  <c r="L38" i="22" s="1"/>
  <c r="K26" i="22"/>
  <c r="J26" i="22"/>
  <c r="I26" i="22"/>
  <c r="I38" i="22" s="1"/>
  <c r="H26" i="22"/>
  <c r="H38" i="22" s="1"/>
  <c r="G26" i="22"/>
  <c r="F26" i="22"/>
  <c r="E26" i="22"/>
  <c r="E38" i="22" s="1"/>
  <c r="D26" i="22"/>
  <c r="D38" i="22" s="1"/>
  <c r="P17" i="22"/>
  <c r="O17" i="22"/>
  <c r="M17" i="22"/>
  <c r="L17" i="22"/>
  <c r="K17" i="22"/>
  <c r="J17" i="22"/>
  <c r="J38" i="22" s="1"/>
  <c r="I17" i="22"/>
  <c r="H17" i="22"/>
  <c r="F17" i="22"/>
  <c r="F38" i="22" s="1"/>
  <c r="E17" i="22"/>
  <c r="D17" i="22"/>
  <c r="N82" i="22" l="1"/>
  <c r="E82" i="22"/>
  <c r="I82" i="22"/>
  <c r="M82" i="22"/>
  <c r="F82" i="22"/>
  <c r="J82" i="22"/>
  <c r="O76" i="21" l="1"/>
  <c r="N76" i="21"/>
  <c r="L76" i="21"/>
  <c r="K76" i="21"/>
  <c r="I76" i="21"/>
  <c r="H76" i="21"/>
  <c r="E76" i="21"/>
  <c r="D76" i="21"/>
  <c r="J75" i="21"/>
  <c r="F75" i="21"/>
  <c r="J74" i="21"/>
  <c r="F74" i="21"/>
  <c r="J73" i="21"/>
  <c r="F73" i="21"/>
  <c r="E70" i="21"/>
  <c r="D70" i="21"/>
  <c r="J69" i="21"/>
  <c r="F69" i="21"/>
  <c r="J68" i="21"/>
  <c r="F68" i="21"/>
  <c r="J67" i="21"/>
  <c r="F67" i="21"/>
  <c r="J66" i="21"/>
  <c r="F66" i="21"/>
  <c r="J65" i="21"/>
  <c r="F65" i="21"/>
  <c r="J64" i="21"/>
  <c r="F64" i="21"/>
  <c r="J63" i="21"/>
  <c r="F63" i="21"/>
  <c r="J62" i="21"/>
  <c r="F62" i="21"/>
  <c r="J61" i="21"/>
  <c r="F61" i="21"/>
  <c r="K60" i="21"/>
  <c r="J60" i="21"/>
  <c r="I60" i="21"/>
  <c r="F60" i="21"/>
  <c r="K59" i="21"/>
  <c r="J59" i="21"/>
  <c r="I59" i="21"/>
  <c r="F59" i="21"/>
  <c r="K58" i="21"/>
  <c r="J58" i="21"/>
  <c r="I58" i="21"/>
  <c r="I70" i="21" s="1"/>
  <c r="I78" i="21" s="1"/>
  <c r="F58" i="21"/>
  <c r="O57" i="21"/>
  <c r="O70" i="21" s="1"/>
  <c r="N57" i="21"/>
  <c r="N70" i="21" s="1"/>
  <c r="L57" i="21"/>
  <c r="L70" i="21" s="1"/>
  <c r="K57" i="21"/>
  <c r="H57" i="21"/>
  <c r="J57" i="21" s="1"/>
  <c r="F57" i="21"/>
  <c r="J56" i="21"/>
  <c r="F56" i="21"/>
  <c r="O51" i="21"/>
  <c r="N51" i="21"/>
  <c r="L51" i="21"/>
  <c r="K51" i="21"/>
  <c r="H51" i="21"/>
  <c r="E51" i="21"/>
  <c r="D51" i="21"/>
  <c r="I50" i="21"/>
  <c r="J50" i="21" s="1"/>
  <c r="F50" i="21"/>
  <c r="I49" i="21"/>
  <c r="J49" i="21" s="1"/>
  <c r="F49" i="21"/>
  <c r="I48" i="21"/>
  <c r="F48" i="21"/>
  <c r="J47" i="21"/>
  <c r="F47" i="21"/>
  <c r="N44" i="21"/>
  <c r="L44" i="21"/>
  <c r="K44" i="21"/>
  <c r="I44" i="21"/>
  <c r="H44" i="21"/>
  <c r="E44" i="21"/>
  <c r="D44" i="21"/>
  <c r="O43" i="21"/>
  <c r="O44" i="21" s="1"/>
  <c r="J43" i="21"/>
  <c r="F43" i="21"/>
  <c r="J42" i="21"/>
  <c r="F42" i="21"/>
  <c r="J41" i="21"/>
  <c r="F41" i="21"/>
  <c r="J40" i="21"/>
  <c r="F40" i="21"/>
  <c r="F44" i="21" s="1"/>
  <c r="O35" i="21"/>
  <c r="N35" i="21"/>
  <c r="L35" i="21"/>
  <c r="K35" i="21"/>
  <c r="I35" i="21"/>
  <c r="H35" i="21"/>
  <c r="E35" i="21"/>
  <c r="J34" i="21"/>
  <c r="F34" i="21"/>
  <c r="J33" i="21"/>
  <c r="F33" i="21"/>
  <c r="J32" i="21"/>
  <c r="F32" i="21"/>
  <c r="J31" i="21"/>
  <c r="F31" i="21"/>
  <c r="J30" i="21"/>
  <c r="J35" i="21" s="1"/>
  <c r="F30" i="21"/>
  <c r="J29" i="21"/>
  <c r="F29" i="21"/>
  <c r="O26" i="21"/>
  <c r="N26" i="21"/>
  <c r="L26" i="21"/>
  <c r="K26" i="21"/>
  <c r="I26" i="21"/>
  <c r="H26" i="21"/>
  <c r="E26" i="21"/>
  <c r="D26" i="21"/>
  <c r="F25" i="21"/>
  <c r="J24" i="21"/>
  <c r="F24" i="21"/>
  <c r="J23" i="21"/>
  <c r="F23" i="21"/>
  <c r="J22" i="21"/>
  <c r="F22" i="21"/>
  <c r="J21" i="21"/>
  <c r="F21" i="21"/>
  <c r="J20" i="21"/>
  <c r="F20" i="21"/>
  <c r="O17" i="21"/>
  <c r="N17" i="21"/>
  <c r="L17" i="21"/>
  <c r="K17" i="21"/>
  <c r="I17" i="21"/>
  <c r="H17" i="21"/>
  <c r="E17" i="21"/>
  <c r="D17" i="21"/>
  <c r="F16" i="21"/>
  <c r="J15" i="21"/>
  <c r="F15" i="21"/>
  <c r="J14" i="21"/>
  <c r="F14" i="21"/>
  <c r="J13" i="21"/>
  <c r="F13" i="21"/>
  <c r="J12" i="21"/>
  <c r="F12" i="21"/>
  <c r="J11" i="21"/>
  <c r="F11" i="21"/>
  <c r="J10" i="21"/>
  <c r="F10" i="21"/>
  <c r="J9" i="21"/>
  <c r="F9" i="21"/>
  <c r="F17" i="21" s="1"/>
  <c r="F20" i="20"/>
  <c r="F32" i="20" s="1"/>
  <c r="N32" i="20"/>
  <c r="M32" i="20"/>
  <c r="L32" i="20"/>
  <c r="K32" i="20"/>
  <c r="J32" i="20"/>
  <c r="I32" i="20"/>
  <c r="H32" i="20"/>
  <c r="G32" i="20"/>
  <c r="O22" i="20"/>
  <c r="O19" i="20"/>
  <c r="O18" i="20"/>
  <c r="O17" i="20"/>
  <c r="O16" i="20" s="1"/>
  <c r="O15" i="20"/>
  <c r="N13" i="20"/>
  <c r="L13" i="20"/>
  <c r="K13" i="20"/>
  <c r="J13" i="20"/>
  <c r="I13" i="20"/>
  <c r="H13" i="20"/>
  <c r="G13" i="20"/>
  <c r="F13" i="20"/>
  <c r="E13" i="20"/>
  <c r="D13" i="20"/>
  <c r="C13" i="20"/>
  <c r="O12" i="20"/>
  <c r="K10" i="20"/>
  <c r="J10" i="20"/>
  <c r="H10" i="20"/>
  <c r="G10" i="20"/>
  <c r="F10" i="20"/>
  <c r="C10" i="20"/>
  <c r="N10" i="20"/>
  <c r="M10" i="20"/>
  <c r="L10" i="20"/>
  <c r="I10" i="20"/>
  <c r="D10" i="20"/>
  <c r="E32" i="20"/>
  <c r="C32" i="20"/>
  <c r="G7" i="20"/>
  <c r="G24" i="20" s="1"/>
  <c r="E7" i="20"/>
  <c r="C7" i="20"/>
  <c r="N7" i="20"/>
  <c r="M7" i="20"/>
  <c r="L7" i="20"/>
  <c r="K7" i="20"/>
  <c r="J7" i="20"/>
  <c r="I7" i="20"/>
  <c r="H7" i="20"/>
  <c r="F7" i="20"/>
  <c r="D7" i="20"/>
  <c r="N78" i="21" l="1"/>
  <c r="C24" i="20"/>
  <c r="J17" i="21"/>
  <c r="F26" i="21"/>
  <c r="O20" i="20"/>
  <c r="E37" i="21"/>
  <c r="D24" i="20"/>
  <c r="F24" i="20"/>
  <c r="D78" i="21"/>
  <c r="L24" i="20"/>
  <c r="K24" i="20"/>
  <c r="O14" i="20"/>
  <c r="O13" i="20" s="1"/>
  <c r="H53" i="21"/>
  <c r="L78" i="21"/>
  <c r="J24" i="20"/>
  <c r="H24" i="20"/>
  <c r="N24" i="20"/>
  <c r="O37" i="21"/>
  <c r="F35" i="21"/>
  <c r="F76" i="21"/>
  <c r="F78" i="21" s="1"/>
  <c r="O9" i="20"/>
  <c r="I24" i="20"/>
  <c r="M13" i="20"/>
  <c r="M24" i="20" s="1"/>
  <c r="D53" i="21"/>
  <c r="D80" i="21" s="1"/>
  <c r="L53" i="21"/>
  <c r="D37" i="21"/>
  <c r="K37" i="21"/>
  <c r="I51" i="21"/>
  <c r="I53" i="21" s="1"/>
  <c r="E53" i="21"/>
  <c r="N53" i="21"/>
  <c r="K70" i="21"/>
  <c r="K78" i="21" s="1"/>
  <c r="F70" i="21"/>
  <c r="E78" i="21"/>
  <c r="E80" i="21" s="1"/>
  <c r="J26" i="21"/>
  <c r="J37" i="21" s="1"/>
  <c r="H37" i="21"/>
  <c r="L37" i="21"/>
  <c r="L80" i="21" s="1"/>
  <c r="J44" i="21"/>
  <c r="F51" i="21"/>
  <c r="F53" i="21" s="1"/>
  <c r="J48" i="21"/>
  <c r="J76" i="21"/>
  <c r="I37" i="21"/>
  <c r="N37" i="21"/>
  <c r="K53" i="21"/>
  <c r="J51" i="21"/>
  <c r="O53" i="21"/>
  <c r="J70" i="21"/>
  <c r="J78" i="21" s="1"/>
  <c r="O78" i="21"/>
  <c r="N80" i="21"/>
  <c r="H70" i="21"/>
  <c r="H78" i="21" s="1"/>
  <c r="E10" i="20"/>
  <c r="E24" i="20" s="1"/>
  <c r="O8" i="20"/>
  <c r="O7" i="20" s="1"/>
  <c r="D32" i="20"/>
  <c r="O32" i="20" s="1"/>
  <c r="O11" i="20"/>
  <c r="O10" i="20" s="1"/>
  <c r="P31" i="18"/>
  <c r="J31" i="18"/>
  <c r="I31" i="18"/>
  <c r="H31" i="18"/>
  <c r="F31" i="18"/>
  <c r="E31" i="18"/>
  <c r="D31" i="18"/>
  <c r="C31" i="18"/>
  <c r="P30" i="18"/>
  <c r="O30" i="18"/>
  <c r="N30" i="18"/>
  <c r="M30" i="18"/>
  <c r="Q21" i="18"/>
  <c r="L21" i="18"/>
  <c r="G21" i="18"/>
  <c r="Q20" i="18"/>
  <c r="L20" i="18"/>
  <c r="G20" i="18"/>
  <c r="N32" i="18"/>
  <c r="M32" i="18"/>
  <c r="J32" i="18"/>
  <c r="I32" i="18"/>
  <c r="L19" i="18"/>
  <c r="G19" i="18"/>
  <c r="P32" i="18"/>
  <c r="P33" i="18" s="1"/>
  <c r="O32" i="18"/>
  <c r="O33" i="18" s="1"/>
  <c r="L18" i="18"/>
  <c r="G18" i="18"/>
  <c r="O31" i="18"/>
  <c r="N31" i="18"/>
  <c r="M31" i="18"/>
  <c r="L17" i="18"/>
  <c r="L31" i="18" s="1"/>
  <c r="K31" i="18"/>
  <c r="G17" i="18"/>
  <c r="S16" i="18"/>
  <c r="N16" i="18"/>
  <c r="M16" i="18"/>
  <c r="K16" i="18"/>
  <c r="J16" i="18"/>
  <c r="I16" i="18"/>
  <c r="H16" i="18"/>
  <c r="F16" i="18"/>
  <c r="E16" i="18"/>
  <c r="D16" i="18"/>
  <c r="C16" i="18"/>
  <c r="Q15" i="18"/>
  <c r="L15" i="18"/>
  <c r="G15" i="18"/>
  <c r="Q14" i="18"/>
  <c r="Q13" i="18" s="1"/>
  <c r="K30" i="18"/>
  <c r="J30" i="18"/>
  <c r="I30" i="18"/>
  <c r="H30" i="18"/>
  <c r="G14" i="18"/>
  <c r="T13" i="18"/>
  <c r="P13" i="18"/>
  <c r="O13" i="18"/>
  <c r="N13" i="18"/>
  <c r="M13" i="18"/>
  <c r="J13" i="18"/>
  <c r="I13" i="18"/>
  <c r="H13" i="18"/>
  <c r="F13" i="18"/>
  <c r="E13" i="18"/>
  <c r="D13" i="18"/>
  <c r="C13" i="18"/>
  <c r="Q12" i="18"/>
  <c r="L12" i="18"/>
  <c r="F32" i="18"/>
  <c r="G12" i="18"/>
  <c r="U12" i="18" s="1"/>
  <c r="Q11" i="18"/>
  <c r="L11" i="18"/>
  <c r="F30" i="18"/>
  <c r="E30" i="18"/>
  <c r="C10" i="18"/>
  <c r="T10" i="18"/>
  <c r="Q10" i="18"/>
  <c r="P10" i="18"/>
  <c r="O10" i="18"/>
  <c r="N10" i="18"/>
  <c r="M10" i="18"/>
  <c r="L10" i="18"/>
  <c r="K10" i="18"/>
  <c r="J10" i="18"/>
  <c r="I10" i="18"/>
  <c r="H10" i="18"/>
  <c r="F10" i="18"/>
  <c r="E10" i="18"/>
  <c r="D10" i="18"/>
  <c r="Q9" i="18"/>
  <c r="L9" i="18"/>
  <c r="G9" i="18"/>
  <c r="E32" i="18"/>
  <c r="D32" i="18"/>
  <c r="Q8" i="18"/>
  <c r="Q30" i="18" s="1"/>
  <c r="L8" i="18"/>
  <c r="D7" i="18"/>
  <c r="D23" i="18" s="1"/>
  <c r="G8" i="18"/>
  <c r="T7" i="18"/>
  <c r="P7" i="18"/>
  <c r="O7" i="18"/>
  <c r="N7" i="18"/>
  <c r="N23" i="18" s="1"/>
  <c r="M7" i="18"/>
  <c r="L7" i="18"/>
  <c r="K7" i="18"/>
  <c r="J7" i="18"/>
  <c r="J23" i="18" s="1"/>
  <c r="I7" i="18"/>
  <c r="H7" i="18"/>
  <c r="F7" i="18"/>
  <c r="F23" i="18" s="1"/>
  <c r="C7" i="18"/>
  <c r="P32" i="16"/>
  <c r="O32" i="16"/>
  <c r="N32" i="16"/>
  <c r="M32" i="16"/>
  <c r="K32" i="16"/>
  <c r="J32" i="16"/>
  <c r="I32" i="16"/>
  <c r="H32" i="16"/>
  <c r="P31" i="16"/>
  <c r="O31" i="16"/>
  <c r="N31" i="16"/>
  <c r="M31" i="16"/>
  <c r="K31" i="16"/>
  <c r="J31" i="16"/>
  <c r="I31" i="16"/>
  <c r="H31" i="16"/>
  <c r="F31" i="16"/>
  <c r="E31" i="16"/>
  <c r="D31" i="16"/>
  <c r="C31" i="16"/>
  <c r="P30" i="16"/>
  <c r="P33" i="16" s="1"/>
  <c r="O30" i="16"/>
  <c r="O33" i="16" s="1"/>
  <c r="N30" i="16"/>
  <c r="N33" i="16" s="1"/>
  <c r="M30" i="16"/>
  <c r="M33" i="16" s="1"/>
  <c r="K30" i="16"/>
  <c r="K33" i="16" s="1"/>
  <c r="J30" i="16"/>
  <c r="J33" i="16" s="1"/>
  <c r="I30" i="16"/>
  <c r="I33" i="16" s="1"/>
  <c r="H30" i="16"/>
  <c r="H33" i="16" s="1"/>
  <c r="F30" i="16"/>
  <c r="E30" i="16"/>
  <c r="D30" i="16"/>
  <c r="C30" i="16"/>
  <c r="C33" i="16" s="1"/>
  <c r="Q21" i="16"/>
  <c r="L21" i="16"/>
  <c r="G21" i="16"/>
  <c r="U21" i="16" s="1"/>
  <c r="V21" i="16" s="1"/>
  <c r="U20" i="16"/>
  <c r="V20" i="16" s="1"/>
  <c r="Q20" i="16"/>
  <c r="L20" i="16"/>
  <c r="G20" i="16"/>
  <c r="Q19" i="16"/>
  <c r="L19" i="16"/>
  <c r="F32" i="16"/>
  <c r="E32" i="16"/>
  <c r="D32" i="16"/>
  <c r="C32" i="16"/>
  <c r="Q18" i="16"/>
  <c r="L18" i="16"/>
  <c r="G18" i="16"/>
  <c r="U18" i="16" s="1"/>
  <c r="Q17" i="16"/>
  <c r="Q31" i="16" s="1"/>
  <c r="L17" i="16"/>
  <c r="L31" i="16" s="1"/>
  <c r="G17" i="16"/>
  <c r="G31" i="16" s="1"/>
  <c r="V31" i="16" s="1"/>
  <c r="S16" i="16"/>
  <c r="Q16" i="16"/>
  <c r="P16" i="16"/>
  <c r="O16" i="16"/>
  <c r="N16" i="16"/>
  <c r="M16" i="16"/>
  <c r="K16" i="16"/>
  <c r="J16" i="16"/>
  <c r="I16" i="16"/>
  <c r="H16" i="16"/>
  <c r="F16" i="16"/>
  <c r="E16" i="16"/>
  <c r="D16" i="16"/>
  <c r="C16" i="16"/>
  <c r="Q15" i="16"/>
  <c r="L15" i="16"/>
  <c r="L13" i="16" s="1"/>
  <c r="G15" i="16"/>
  <c r="Q14" i="16"/>
  <c r="Q13" i="16" s="1"/>
  <c r="L14" i="16"/>
  <c r="G14" i="16"/>
  <c r="S14" i="16" s="1"/>
  <c r="T13" i="16"/>
  <c r="P13" i="16"/>
  <c r="O13" i="16"/>
  <c r="N13" i="16"/>
  <c r="M13" i="16"/>
  <c r="K13" i="16"/>
  <c r="J13" i="16"/>
  <c r="I13" i="16"/>
  <c r="H13" i="16"/>
  <c r="F13" i="16"/>
  <c r="E13" i="16"/>
  <c r="D13" i="16"/>
  <c r="C13" i="16"/>
  <c r="Q12" i="16"/>
  <c r="L12" i="16"/>
  <c r="G12" i="16"/>
  <c r="Q11" i="16"/>
  <c r="L11" i="16"/>
  <c r="G11" i="16"/>
  <c r="S11" i="16" s="1"/>
  <c r="V11" i="16" s="1"/>
  <c r="T10" i="16"/>
  <c r="Q10" i="16"/>
  <c r="P10" i="16"/>
  <c r="O10" i="16"/>
  <c r="N10" i="16"/>
  <c r="M10" i="16"/>
  <c r="L10" i="16"/>
  <c r="K10" i="16"/>
  <c r="J10" i="16"/>
  <c r="I10" i="16"/>
  <c r="H10" i="16"/>
  <c r="G10" i="16"/>
  <c r="F10" i="16"/>
  <c r="E10" i="16"/>
  <c r="D10" i="16"/>
  <c r="C10" i="16"/>
  <c r="Q9" i="16"/>
  <c r="Q32" i="16" s="1"/>
  <c r="L9" i="16"/>
  <c r="G9" i="16"/>
  <c r="U9" i="16" s="1"/>
  <c r="Q8" i="16"/>
  <c r="L8" i="16"/>
  <c r="L30" i="16" s="1"/>
  <c r="G8" i="16"/>
  <c r="T7" i="16"/>
  <c r="Q7" i="16"/>
  <c r="P7" i="16"/>
  <c r="P23" i="16" s="1"/>
  <c r="O7" i="16"/>
  <c r="O23" i="16" s="1"/>
  <c r="N7" i="16"/>
  <c r="M7" i="16"/>
  <c r="M23" i="16" s="1"/>
  <c r="K7" i="16"/>
  <c r="K23" i="16" s="1"/>
  <c r="J7" i="16"/>
  <c r="I7" i="16"/>
  <c r="I23" i="16" s="1"/>
  <c r="H7" i="16"/>
  <c r="H23" i="16" s="1"/>
  <c r="G7" i="16"/>
  <c r="F7" i="16"/>
  <c r="E7" i="16"/>
  <c r="E23" i="16" s="1"/>
  <c r="D7" i="16"/>
  <c r="D23" i="16" s="1"/>
  <c r="C7" i="16"/>
  <c r="C23" i="16" s="1"/>
  <c r="N32" i="17"/>
  <c r="M32" i="17"/>
  <c r="L32" i="17"/>
  <c r="K32" i="17"/>
  <c r="J32" i="17"/>
  <c r="I32" i="17"/>
  <c r="H32" i="17"/>
  <c r="G32" i="17"/>
  <c r="F32" i="17"/>
  <c r="O22" i="17"/>
  <c r="O20" i="17"/>
  <c r="O19" i="17"/>
  <c r="O18" i="17"/>
  <c r="O17" i="17"/>
  <c r="O16" i="17" s="1"/>
  <c r="O15" i="17"/>
  <c r="O14" i="17"/>
  <c r="O13" i="17" s="1"/>
  <c r="N13" i="17"/>
  <c r="M13" i="17"/>
  <c r="L13" i="17"/>
  <c r="K13" i="17"/>
  <c r="J13" i="17"/>
  <c r="I13" i="17"/>
  <c r="H13" i="17"/>
  <c r="G13" i="17"/>
  <c r="F13" i="17"/>
  <c r="E13" i="17"/>
  <c r="D13" i="17"/>
  <c r="C13" i="17"/>
  <c r="O12" i="17"/>
  <c r="O11" i="17"/>
  <c r="O10" i="17" s="1"/>
  <c r="N10" i="17"/>
  <c r="M10" i="17"/>
  <c r="L10" i="17"/>
  <c r="K10" i="17"/>
  <c r="J10" i="17"/>
  <c r="I10" i="17"/>
  <c r="H10" i="17"/>
  <c r="G10" i="17"/>
  <c r="F10" i="17"/>
  <c r="E10" i="17"/>
  <c r="D10" i="17"/>
  <c r="C10" i="17"/>
  <c r="E32" i="17"/>
  <c r="D32" i="17"/>
  <c r="C32" i="17"/>
  <c r="O8" i="17"/>
  <c r="N7" i="17"/>
  <c r="N24" i="17" s="1"/>
  <c r="M7" i="17"/>
  <c r="L7" i="17"/>
  <c r="L24" i="17" s="1"/>
  <c r="K7" i="17"/>
  <c r="K24" i="17" s="1"/>
  <c r="J7" i="17"/>
  <c r="J24" i="17" s="1"/>
  <c r="I7" i="17"/>
  <c r="H7" i="17"/>
  <c r="H24" i="17" s="1"/>
  <c r="G7" i="17"/>
  <c r="G24" i="17" s="1"/>
  <c r="F7" i="17"/>
  <c r="F24" i="17" s="1"/>
  <c r="E7" i="17"/>
  <c r="D7" i="17"/>
  <c r="D24" i="17" s="1"/>
  <c r="C7" i="17"/>
  <c r="C24" i="17" s="1"/>
  <c r="P32" i="15"/>
  <c r="O32" i="15"/>
  <c r="N32" i="15"/>
  <c r="M32" i="15"/>
  <c r="K32" i="15"/>
  <c r="J32" i="15"/>
  <c r="I32" i="15"/>
  <c r="H32" i="15"/>
  <c r="P31" i="15"/>
  <c r="O31" i="15"/>
  <c r="N31" i="15"/>
  <c r="M31" i="15"/>
  <c r="K31" i="15"/>
  <c r="J31" i="15"/>
  <c r="I31" i="15"/>
  <c r="H31" i="15"/>
  <c r="F31" i="15"/>
  <c r="E31" i="15"/>
  <c r="D31" i="15"/>
  <c r="C31" i="15"/>
  <c r="P30" i="15"/>
  <c r="P33" i="15" s="1"/>
  <c r="O30" i="15"/>
  <c r="O33" i="15" s="1"/>
  <c r="N30" i="15"/>
  <c r="N33" i="15" s="1"/>
  <c r="M30" i="15"/>
  <c r="M33" i="15" s="1"/>
  <c r="K30" i="15"/>
  <c r="K33" i="15" s="1"/>
  <c r="J30" i="15"/>
  <c r="J33" i="15" s="1"/>
  <c r="I30" i="15"/>
  <c r="I33" i="15" s="1"/>
  <c r="H30" i="15"/>
  <c r="H33" i="15" s="1"/>
  <c r="F30" i="15"/>
  <c r="E30" i="15"/>
  <c r="D30" i="15"/>
  <c r="C30" i="15"/>
  <c r="Q21" i="15"/>
  <c r="L21" i="15"/>
  <c r="G21" i="15"/>
  <c r="U21" i="15" s="1"/>
  <c r="V21" i="15" s="1"/>
  <c r="Q20" i="15"/>
  <c r="L20" i="15"/>
  <c r="G20" i="15"/>
  <c r="Q19" i="15"/>
  <c r="L19" i="15"/>
  <c r="F32" i="15"/>
  <c r="E32" i="15"/>
  <c r="D32" i="15"/>
  <c r="G19" i="15"/>
  <c r="U19" i="15" s="1"/>
  <c r="V19" i="15" s="1"/>
  <c r="Q18" i="15"/>
  <c r="L18" i="15"/>
  <c r="G18" i="15"/>
  <c r="U18" i="15" s="1"/>
  <c r="T17" i="15"/>
  <c r="T16" i="15" s="1"/>
  <c r="Q17" i="15"/>
  <c r="Q31" i="15" s="1"/>
  <c r="L17" i="15"/>
  <c r="L31" i="15" s="1"/>
  <c r="G17" i="15"/>
  <c r="G31" i="15" s="1"/>
  <c r="S16" i="15"/>
  <c r="Q16" i="15"/>
  <c r="P16" i="15"/>
  <c r="O16" i="15"/>
  <c r="N16" i="15"/>
  <c r="M16" i="15"/>
  <c r="L16" i="15"/>
  <c r="K16" i="15"/>
  <c r="J16" i="15"/>
  <c r="I16" i="15"/>
  <c r="H16" i="15"/>
  <c r="G16" i="15"/>
  <c r="F16" i="15"/>
  <c r="E16" i="15"/>
  <c r="D16" i="15"/>
  <c r="C16" i="15"/>
  <c r="U15" i="15"/>
  <c r="U13" i="15" s="1"/>
  <c r="Q15" i="15"/>
  <c r="L15" i="15"/>
  <c r="L13" i="15" s="1"/>
  <c r="G15" i="15"/>
  <c r="Q14" i="15"/>
  <c r="Q13" i="15" s="1"/>
  <c r="L14" i="15"/>
  <c r="G14" i="15"/>
  <c r="T13" i="15"/>
  <c r="P13" i="15"/>
  <c r="O13" i="15"/>
  <c r="N13" i="15"/>
  <c r="M13" i="15"/>
  <c r="K13" i="15"/>
  <c r="J13" i="15"/>
  <c r="I13" i="15"/>
  <c r="H13" i="15"/>
  <c r="F13" i="15"/>
  <c r="E13" i="15"/>
  <c r="D13" i="15"/>
  <c r="C13" i="15"/>
  <c r="Q12" i="15"/>
  <c r="Q10" i="15" s="1"/>
  <c r="L12" i="15"/>
  <c r="G12" i="15"/>
  <c r="U12" i="15" s="1"/>
  <c r="Q11" i="15"/>
  <c r="L11" i="15"/>
  <c r="L10" i="15" s="1"/>
  <c r="G11" i="15"/>
  <c r="S11" i="15" s="1"/>
  <c r="T10" i="15"/>
  <c r="P10" i="15"/>
  <c r="O10" i="15"/>
  <c r="N10" i="15"/>
  <c r="M10" i="15"/>
  <c r="K10" i="15"/>
  <c r="J10" i="15"/>
  <c r="I10" i="15"/>
  <c r="H10" i="15"/>
  <c r="F10" i="15"/>
  <c r="E10" i="15"/>
  <c r="D10" i="15"/>
  <c r="C10" i="15"/>
  <c r="Q9" i="15"/>
  <c r="L9" i="15"/>
  <c r="L32" i="15" s="1"/>
  <c r="G9" i="15"/>
  <c r="Q8" i="15"/>
  <c r="L8" i="15"/>
  <c r="L30" i="15" s="1"/>
  <c r="G8" i="15"/>
  <c r="G30" i="15" s="1"/>
  <c r="T7" i="15"/>
  <c r="P7" i="15"/>
  <c r="P23" i="15" s="1"/>
  <c r="O7" i="15"/>
  <c r="O23" i="15" s="1"/>
  <c r="N7" i="15"/>
  <c r="N23" i="15" s="1"/>
  <c r="M7" i="15"/>
  <c r="K7" i="15"/>
  <c r="K23" i="15" s="1"/>
  <c r="J7" i="15"/>
  <c r="J23" i="15" s="1"/>
  <c r="I7" i="15"/>
  <c r="H7" i="15"/>
  <c r="H23" i="15" s="1"/>
  <c r="F7" i="15"/>
  <c r="F23" i="15" s="1"/>
  <c r="E7" i="15"/>
  <c r="D7" i="15"/>
  <c r="C7" i="15"/>
  <c r="C23" i="15" s="1"/>
  <c r="P32" i="14"/>
  <c r="O32" i="14"/>
  <c r="N32" i="14"/>
  <c r="M32" i="14"/>
  <c r="K32" i="14"/>
  <c r="J32" i="14"/>
  <c r="I32" i="14"/>
  <c r="H32" i="14"/>
  <c r="F32" i="14"/>
  <c r="E32" i="14"/>
  <c r="D32" i="14"/>
  <c r="C32" i="14"/>
  <c r="P31" i="14"/>
  <c r="O31" i="14"/>
  <c r="N31" i="14"/>
  <c r="M31" i="14"/>
  <c r="K31" i="14"/>
  <c r="J31" i="14"/>
  <c r="I31" i="14"/>
  <c r="H31" i="14"/>
  <c r="F31" i="14"/>
  <c r="E31" i="14"/>
  <c r="D31" i="14"/>
  <c r="C31" i="14"/>
  <c r="P30" i="14"/>
  <c r="P33" i="14" s="1"/>
  <c r="O30" i="14"/>
  <c r="O33" i="14" s="1"/>
  <c r="N30" i="14"/>
  <c r="N33" i="14" s="1"/>
  <c r="M30" i="14"/>
  <c r="M33" i="14" s="1"/>
  <c r="K30" i="14"/>
  <c r="K33" i="14" s="1"/>
  <c r="J30" i="14"/>
  <c r="J33" i="14" s="1"/>
  <c r="I30" i="14"/>
  <c r="I33" i="14" s="1"/>
  <c r="H30" i="14"/>
  <c r="H33" i="14" s="1"/>
  <c r="F30" i="14"/>
  <c r="F33" i="14" s="1"/>
  <c r="E30" i="14"/>
  <c r="E33" i="14" s="1"/>
  <c r="D30" i="14"/>
  <c r="D33" i="14" s="1"/>
  <c r="C30" i="14"/>
  <c r="C33" i="14" s="1"/>
  <c r="U21" i="14"/>
  <c r="V21" i="14" s="1"/>
  <c r="Q21" i="14"/>
  <c r="L21" i="14"/>
  <c r="G21" i="14"/>
  <c r="Q20" i="14"/>
  <c r="L20" i="14"/>
  <c r="G20" i="14"/>
  <c r="Q19" i="14"/>
  <c r="L19" i="14"/>
  <c r="G19" i="14"/>
  <c r="Q18" i="14"/>
  <c r="L18" i="14"/>
  <c r="G18" i="14"/>
  <c r="Q17" i="14"/>
  <c r="Q31" i="14" s="1"/>
  <c r="L17" i="14"/>
  <c r="L31" i="14" s="1"/>
  <c r="G17" i="14"/>
  <c r="G31" i="14" s="1"/>
  <c r="S16" i="14"/>
  <c r="Q16" i="14"/>
  <c r="P16" i="14"/>
  <c r="O16" i="14"/>
  <c r="N16" i="14"/>
  <c r="M16" i="14"/>
  <c r="L16" i="14"/>
  <c r="K16" i="14"/>
  <c r="J16" i="14"/>
  <c r="I16" i="14"/>
  <c r="H16" i="14"/>
  <c r="F16" i="14"/>
  <c r="E16" i="14"/>
  <c r="D16" i="14"/>
  <c r="C16" i="14"/>
  <c r="U15" i="14"/>
  <c r="V15" i="14" s="1"/>
  <c r="Q15" i="14"/>
  <c r="L15" i="14"/>
  <c r="G15" i="14"/>
  <c r="Q14" i="14"/>
  <c r="L14" i="14"/>
  <c r="G14" i="14"/>
  <c r="G13" i="14" s="1"/>
  <c r="T13" i="14"/>
  <c r="Q13" i="14"/>
  <c r="P13" i="14"/>
  <c r="O13" i="14"/>
  <c r="N13" i="14"/>
  <c r="M13" i="14"/>
  <c r="K13" i="14"/>
  <c r="J13" i="14"/>
  <c r="I13" i="14"/>
  <c r="H13" i="14"/>
  <c r="F13" i="14"/>
  <c r="E13" i="14"/>
  <c r="D13" i="14"/>
  <c r="C13" i="14"/>
  <c r="Q12" i="14"/>
  <c r="L12" i="14"/>
  <c r="G12" i="14"/>
  <c r="U12" i="14" s="1"/>
  <c r="Q11" i="14"/>
  <c r="Q10" i="14" s="1"/>
  <c r="L11" i="14"/>
  <c r="G11" i="14"/>
  <c r="T10" i="14"/>
  <c r="P10" i="14"/>
  <c r="O10" i="14"/>
  <c r="N10" i="14"/>
  <c r="M10" i="14"/>
  <c r="K10" i="14"/>
  <c r="J10" i="14"/>
  <c r="I10" i="14"/>
  <c r="H10" i="14"/>
  <c r="G10" i="14"/>
  <c r="F10" i="14"/>
  <c r="E10" i="14"/>
  <c r="D10" i="14"/>
  <c r="C10" i="14"/>
  <c r="Q9" i="14"/>
  <c r="L9" i="14"/>
  <c r="G9" i="14"/>
  <c r="Q8" i="14"/>
  <c r="Q30" i="14" s="1"/>
  <c r="L8" i="14"/>
  <c r="L30" i="14" s="1"/>
  <c r="G8" i="14"/>
  <c r="G7" i="14" s="1"/>
  <c r="T7" i="14"/>
  <c r="P7" i="14"/>
  <c r="P23" i="14" s="1"/>
  <c r="O7" i="14"/>
  <c r="N7" i="14"/>
  <c r="M7" i="14"/>
  <c r="L7" i="14"/>
  <c r="K7" i="14"/>
  <c r="J7" i="14"/>
  <c r="I7" i="14"/>
  <c r="H7" i="14"/>
  <c r="H23" i="14" s="1"/>
  <c r="F7" i="14"/>
  <c r="E7" i="14"/>
  <c r="E23" i="14" s="1"/>
  <c r="D7" i="14"/>
  <c r="D23" i="14" s="1"/>
  <c r="C7" i="14"/>
  <c r="Q21" i="13"/>
  <c r="L21" i="13"/>
  <c r="G21" i="13"/>
  <c r="U21" i="13" s="1"/>
  <c r="V21" i="13" s="1"/>
  <c r="Q20" i="13"/>
  <c r="L20" i="13"/>
  <c r="G20" i="13"/>
  <c r="U19" i="13"/>
  <c r="V19" i="13" s="1"/>
  <c r="Q19" i="13"/>
  <c r="L19" i="13"/>
  <c r="G19" i="13"/>
  <c r="Q18" i="13"/>
  <c r="L18" i="13"/>
  <c r="G18" i="13"/>
  <c r="Q17" i="13"/>
  <c r="E31" i="13" s="1"/>
  <c r="L17" i="13"/>
  <c r="L16" i="13" s="1"/>
  <c r="G17" i="13"/>
  <c r="C31" i="13" s="1"/>
  <c r="S16" i="13"/>
  <c r="P16" i="13"/>
  <c r="O16" i="13"/>
  <c r="N16" i="13"/>
  <c r="M16" i="13"/>
  <c r="K16" i="13"/>
  <c r="J16" i="13"/>
  <c r="I16" i="13"/>
  <c r="H16" i="13"/>
  <c r="G16" i="13"/>
  <c r="F16" i="13"/>
  <c r="E16" i="13"/>
  <c r="D16" i="13"/>
  <c r="C16" i="13"/>
  <c r="Q15" i="13"/>
  <c r="L15" i="13"/>
  <c r="G15" i="13"/>
  <c r="Q14" i="13"/>
  <c r="L14" i="13"/>
  <c r="S14" i="13" s="1"/>
  <c r="G14" i="13"/>
  <c r="T13" i="13"/>
  <c r="P13" i="13"/>
  <c r="O13" i="13"/>
  <c r="N13" i="13"/>
  <c r="M13" i="13"/>
  <c r="K13" i="13"/>
  <c r="J13" i="13"/>
  <c r="I13" i="13"/>
  <c r="H13" i="13"/>
  <c r="G13" i="13"/>
  <c r="F13" i="13"/>
  <c r="E13" i="13"/>
  <c r="D13" i="13"/>
  <c r="C13" i="13"/>
  <c r="Q12" i="13"/>
  <c r="L12" i="13"/>
  <c r="G12" i="13"/>
  <c r="S11" i="13"/>
  <c r="V11" i="13" s="1"/>
  <c r="Q11" i="13"/>
  <c r="L11" i="13"/>
  <c r="G11" i="13"/>
  <c r="G10" i="13" s="1"/>
  <c r="T10" i="13"/>
  <c r="Q10" i="13"/>
  <c r="P10" i="13"/>
  <c r="O10" i="13"/>
  <c r="N10" i="13"/>
  <c r="M10" i="13"/>
  <c r="L10" i="13"/>
  <c r="K10" i="13"/>
  <c r="J10" i="13"/>
  <c r="I10" i="13"/>
  <c r="H10" i="13"/>
  <c r="F10" i="13"/>
  <c r="E10" i="13"/>
  <c r="D10" i="13"/>
  <c r="C10" i="13"/>
  <c r="Q9" i="13"/>
  <c r="E32" i="13" s="1"/>
  <c r="L9" i="13"/>
  <c r="G9" i="13"/>
  <c r="Q8" i="13"/>
  <c r="L8" i="13"/>
  <c r="D30" i="13" s="1"/>
  <c r="G8" i="13"/>
  <c r="T7" i="13"/>
  <c r="P7" i="13"/>
  <c r="O7" i="13"/>
  <c r="N7" i="13"/>
  <c r="M7" i="13"/>
  <c r="M23" i="13" s="1"/>
  <c r="K7" i="13"/>
  <c r="K23" i="13" s="1"/>
  <c r="J7" i="13"/>
  <c r="I7" i="13"/>
  <c r="I23" i="13" s="1"/>
  <c r="H7" i="13"/>
  <c r="F7" i="13"/>
  <c r="F23" i="13" s="1"/>
  <c r="E7" i="13"/>
  <c r="D7" i="13"/>
  <c r="C7" i="13"/>
  <c r="V9" i="16" l="1"/>
  <c r="U7" i="16"/>
  <c r="Q7" i="13"/>
  <c r="U9" i="13"/>
  <c r="V9" i="13" s="1"/>
  <c r="L13" i="13"/>
  <c r="Q13" i="13"/>
  <c r="G32" i="14"/>
  <c r="U18" i="14"/>
  <c r="U16" i="14" s="1"/>
  <c r="G7" i="15"/>
  <c r="L33" i="15"/>
  <c r="Q32" i="15"/>
  <c r="O32" i="17"/>
  <c r="F23" i="16"/>
  <c r="J23" i="16"/>
  <c r="N23" i="16"/>
  <c r="Q30" i="16"/>
  <c r="Q33" i="16" s="1"/>
  <c r="G13" i="16"/>
  <c r="D33" i="16"/>
  <c r="E33" i="18"/>
  <c r="F33" i="18"/>
  <c r="K80" i="21"/>
  <c r="F37" i="21"/>
  <c r="C23" i="13"/>
  <c r="N23" i="13"/>
  <c r="H23" i="13"/>
  <c r="U12" i="13"/>
  <c r="U15" i="13"/>
  <c r="U13" i="13" s="1"/>
  <c r="U18" i="13"/>
  <c r="U20" i="13"/>
  <c r="V20" i="13" s="1"/>
  <c r="L32" i="14"/>
  <c r="S11" i="14"/>
  <c r="V11" i="14" s="1"/>
  <c r="V10" i="14" s="1"/>
  <c r="U20" i="14"/>
  <c r="V20" i="14" s="1"/>
  <c r="D23" i="15"/>
  <c r="L7" i="15"/>
  <c r="L23" i="15" s="1"/>
  <c r="Q30" i="15"/>
  <c r="Q33" i="15" s="1"/>
  <c r="G10" i="15"/>
  <c r="S14" i="15"/>
  <c r="U20" i="15"/>
  <c r="V20" i="15" s="1"/>
  <c r="E24" i="17"/>
  <c r="I24" i="17"/>
  <c r="M24" i="17"/>
  <c r="U12" i="16"/>
  <c r="G16" i="16"/>
  <c r="U9" i="18"/>
  <c r="L16" i="18"/>
  <c r="G16" i="18"/>
  <c r="I33" i="18"/>
  <c r="I80" i="21"/>
  <c r="C32" i="13"/>
  <c r="P23" i="13"/>
  <c r="E23" i="13"/>
  <c r="J23" i="13"/>
  <c r="O23" i="13"/>
  <c r="G7" i="13"/>
  <c r="D23" i="13"/>
  <c r="E30" i="13"/>
  <c r="C23" i="14"/>
  <c r="K23" i="14"/>
  <c r="O23" i="14"/>
  <c r="L33" i="14"/>
  <c r="F23" i="14"/>
  <c r="L10" i="14"/>
  <c r="L13" i="14"/>
  <c r="L23" i="14" s="1"/>
  <c r="T17" i="14"/>
  <c r="V17" i="14" s="1"/>
  <c r="U19" i="14"/>
  <c r="V19" i="14" s="1"/>
  <c r="E23" i="15"/>
  <c r="I23" i="15"/>
  <c r="M23" i="15"/>
  <c r="T23" i="15"/>
  <c r="U9" i="15"/>
  <c r="L7" i="16"/>
  <c r="L23" i="16" s="1"/>
  <c r="G30" i="16"/>
  <c r="L32" i="16"/>
  <c r="L33" i="16" s="1"/>
  <c r="U15" i="16"/>
  <c r="O80" i="21"/>
  <c r="U10" i="13"/>
  <c r="V12" i="13"/>
  <c r="V10" i="13" s="1"/>
  <c r="V15" i="13"/>
  <c r="U16" i="13"/>
  <c r="V18" i="13"/>
  <c r="G23" i="13"/>
  <c r="E33" i="13"/>
  <c r="V14" i="13"/>
  <c r="S13" i="13"/>
  <c r="Q23" i="13"/>
  <c r="U10" i="14"/>
  <c r="V12" i="14"/>
  <c r="V18" i="14"/>
  <c r="V16" i="14" s="1"/>
  <c r="L7" i="13"/>
  <c r="L23" i="13" s="1"/>
  <c r="U7" i="13"/>
  <c r="Q16" i="13"/>
  <c r="T17" i="13"/>
  <c r="J23" i="14"/>
  <c r="N23" i="14"/>
  <c r="G30" i="14"/>
  <c r="U9" i="14"/>
  <c r="U13" i="14"/>
  <c r="G16" i="14"/>
  <c r="G23" i="14" s="1"/>
  <c r="T16" i="14"/>
  <c r="U10" i="15"/>
  <c r="V12" i="15"/>
  <c r="U13" i="16"/>
  <c r="V15" i="16"/>
  <c r="F33" i="16"/>
  <c r="U15" i="18"/>
  <c r="S8" i="13"/>
  <c r="C30" i="13"/>
  <c r="T23" i="14"/>
  <c r="S14" i="14"/>
  <c r="V11" i="15"/>
  <c r="S10" i="15"/>
  <c r="V31" i="15"/>
  <c r="U16" i="15"/>
  <c r="V18" i="15"/>
  <c r="D33" i="15"/>
  <c r="V14" i="16"/>
  <c r="V13" i="16" s="1"/>
  <c r="S13" i="16"/>
  <c r="U16" i="16"/>
  <c r="V18" i="16"/>
  <c r="S8" i="18"/>
  <c r="G7" i="18"/>
  <c r="M33" i="18"/>
  <c r="D31" i="13"/>
  <c r="F31" i="13" s="1"/>
  <c r="D32" i="13"/>
  <c r="F32" i="13" s="1"/>
  <c r="V14" i="15"/>
  <c r="S13" i="15"/>
  <c r="E33" i="15"/>
  <c r="V12" i="18"/>
  <c r="U10" i="18"/>
  <c r="N33" i="18"/>
  <c r="S10" i="13"/>
  <c r="I23" i="14"/>
  <c r="M23" i="14"/>
  <c r="Q7" i="14"/>
  <c r="Q23" i="14" s="1"/>
  <c r="S8" i="14"/>
  <c r="Q32" i="14"/>
  <c r="Q33" i="14" s="1"/>
  <c r="V31" i="14"/>
  <c r="V9" i="15"/>
  <c r="U7" i="15"/>
  <c r="F33" i="15"/>
  <c r="V12" i="16"/>
  <c r="V10" i="16" s="1"/>
  <c r="U10" i="16"/>
  <c r="E33" i="16"/>
  <c r="U7" i="18"/>
  <c r="V9" i="18"/>
  <c r="J33" i="18"/>
  <c r="O9" i="17"/>
  <c r="O7" i="17" s="1"/>
  <c r="O24" i="17" s="1"/>
  <c r="Q23" i="16"/>
  <c r="S8" i="16"/>
  <c r="E7" i="18"/>
  <c r="E23" i="18" s="1"/>
  <c r="I23" i="18"/>
  <c r="M23" i="18"/>
  <c r="Q7" i="18"/>
  <c r="G13" i="18"/>
  <c r="K13" i="18"/>
  <c r="K23" i="18" s="1"/>
  <c r="P16" i="18"/>
  <c r="Q17" i="18"/>
  <c r="T17" i="18" s="1"/>
  <c r="Q19" i="18"/>
  <c r="U19" i="18" s="1"/>
  <c r="V19" i="18" s="1"/>
  <c r="K32" i="18"/>
  <c r="K33" i="18" s="1"/>
  <c r="Q7" i="15"/>
  <c r="Q23" i="15" s="1"/>
  <c r="S8" i="15"/>
  <c r="G13" i="15"/>
  <c r="G23" i="15" s="1"/>
  <c r="V15" i="15"/>
  <c r="V17" i="15"/>
  <c r="C32" i="15"/>
  <c r="C33" i="15" s="1"/>
  <c r="G32" i="15"/>
  <c r="V32" i="15" s="1"/>
  <c r="L14" i="18"/>
  <c r="L13" i="18" s="1"/>
  <c r="L23" i="18" s="1"/>
  <c r="C30" i="18"/>
  <c r="G31" i="18"/>
  <c r="C32" i="18"/>
  <c r="C33" i="18" s="1"/>
  <c r="H32" i="18"/>
  <c r="H33" i="18" s="1"/>
  <c r="H80" i="21"/>
  <c r="S10" i="16"/>
  <c r="L16" i="16"/>
  <c r="G19" i="16"/>
  <c r="U19" i="16" s="1"/>
  <c r="V19" i="16" s="1"/>
  <c r="C23" i="18"/>
  <c r="G11" i="18"/>
  <c r="G30" i="18" s="1"/>
  <c r="D30" i="18"/>
  <c r="D33" i="18" s="1"/>
  <c r="U23" i="16"/>
  <c r="T17" i="16"/>
  <c r="H23" i="18"/>
  <c r="P23" i="18"/>
  <c r="O16" i="18"/>
  <c r="O23" i="18" s="1"/>
  <c r="Q18" i="18"/>
  <c r="U18" i="18" s="1"/>
  <c r="O24" i="20"/>
  <c r="U21" i="18"/>
  <c r="V21" i="18" s="1"/>
  <c r="U20" i="18"/>
  <c r="J53" i="21"/>
  <c r="J80" i="21" s="1"/>
  <c r="F80" i="21"/>
  <c r="L32" i="18"/>
  <c r="G32" i="18"/>
  <c r="V10" i="15" l="1"/>
  <c r="V30" i="15"/>
  <c r="S10" i="14"/>
  <c r="V13" i="13"/>
  <c r="U23" i="13"/>
  <c r="V30" i="16"/>
  <c r="V18" i="18"/>
  <c r="U16" i="18"/>
  <c r="G23" i="16"/>
  <c r="V8" i="15"/>
  <c r="V7" i="15" s="1"/>
  <c r="S7" i="15"/>
  <c r="S23" i="15" s="1"/>
  <c r="Q32" i="18"/>
  <c r="T16" i="18"/>
  <c r="T23" i="18" s="1"/>
  <c r="V17" i="18"/>
  <c r="V16" i="18" s="1"/>
  <c r="V16" i="15"/>
  <c r="Q31" i="18"/>
  <c r="Q16" i="18"/>
  <c r="Q23" i="18" s="1"/>
  <c r="V8" i="16"/>
  <c r="V7" i="16" s="1"/>
  <c r="S7" i="16"/>
  <c r="S23" i="16" s="1"/>
  <c r="U23" i="15"/>
  <c r="V8" i="14"/>
  <c r="S7" i="14"/>
  <c r="S23" i="14" s="1"/>
  <c r="V32" i="14"/>
  <c r="V15" i="18"/>
  <c r="U13" i="18"/>
  <c r="U23" i="18" s="1"/>
  <c r="G33" i="14"/>
  <c r="V30" i="14"/>
  <c r="V33" i="14" s="1"/>
  <c r="T16" i="16"/>
  <c r="T23" i="16" s="1"/>
  <c r="V17" i="16"/>
  <c r="V16" i="16" s="1"/>
  <c r="V13" i="15"/>
  <c r="D33" i="13"/>
  <c r="L30" i="18"/>
  <c r="L33" i="18" s="1"/>
  <c r="G32" i="16"/>
  <c r="C33" i="13"/>
  <c r="F30" i="13"/>
  <c r="F33" i="13" s="1"/>
  <c r="V33" i="15"/>
  <c r="G10" i="18"/>
  <c r="G23" i="18" s="1"/>
  <c r="S11" i="18"/>
  <c r="V31" i="18"/>
  <c r="S14" i="18"/>
  <c r="V8" i="18"/>
  <c r="V7" i="18" s="1"/>
  <c r="S7" i="18"/>
  <c r="V14" i="14"/>
  <c r="V13" i="14" s="1"/>
  <c r="S13" i="14"/>
  <c r="V8" i="13"/>
  <c r="V7" i="13" s="1"/>
  <c r="V23" i="13" s="1"/>
  <c r="S7" i="13"/>
  <c r="S23" i="13" s="1"/>
  <c r="G33" i="15"/>
  <c r="U7" i="14"/>
  <c r="U23" i="14" s="1"/>
  <c r="V9" i="14"/>
  <c r="T16" i="13"/>
  <c r="T23" i="13" s="1"/>
  <c r="V17" i="13"/>
  <c r="V16" i="13" s="1"/>
  <c r="V20" i="18"/>
  <c r="V32" i="18"/>
  <c r="G33" i="18"/>
  <c r="V23" i="15" l="1"/>
  <c r="V30" i="18"/>
  <c r="V32" i="16"/>
  <c r="V33" i="16" s="1"/>
  <c r="G33" i="16"/>
  <c r="V23" i="16"/>
  <c r="S13" i="18"/>
  <c r="V14" i="18"/>
  <c r="V13" i="18" s="1"/>
  <c r="V7" i="14"/>
  <c r="V23" i="14" s="1"/>
  <c r="V33" i="18"/>
  <c r="V11" i="18"/>
  <c r="V10" i="18" s="1"/>
  <c r="S10" i="18"/>
  <c r="S23" i="18" s="1"/>
  <c r="Q33" i="18"/>
  <c r="V23" i="18" l="1"/>
</calcChain>
</file>

<file path=xl/comments1.xml><?xml version="1.0" encoding="utf-8"?>
<comments xmlns="http://schemas.openxmlformats.org/spreadsheetml/2006/main">
  <authors>
    <author>Starling Ortiz Delmonte</author>
  </authors>
  <commentList>
    <comment ref="R33" authorId="0" shapeId="0">
      <text>
        <r>
          <rPr>
            <b/>
            <sz val="9"/>
            <color indexed="81"/>
            <rFont val="Tahoma"/>
            <family val="2"/>
          </rPr>
          <t>Este avance solo corresponde al Circuito CABA101.</t>
        </r>
      </text>
    </comment>
    <comment ref="R35" authorId="0" shapeId="0">
      <text>
        <r>
          <rPr>
            <b/>
            <u/>
            <sz val="11"/>
            <color indexed="81"/>
            <rFont val="Tahoma"/>
            <family val="2"/>
          </rPr>
          <t xml:space="preserve">Viejos
</t>
        </r>
        <r>
          <rPr>
            <sz val="11"/>
            <color indexed="81"/>
            <rFont val="Tahoma"/>
            <family val="2"/>
          </rPr>
          <t xml:space="preserve">
Caoba II: </t>
        </r>
        <r>
          <rPr>
            <b/>
            <sz val="11"/>
            <color indexed="81"/>
            <rFont val="Tahoma"/>
            <family val="2"/>
          </rPr>
          <t>100%</t>
        </r>
        <r>
          <rPr>
            <sz val="11"/>
            <color indexed="81"/>
            <rFont val="Tahoma"/>
            <family val="2"/>
          </rPr>
          <t xml:space="preserve">
Claret: </t>
        </r>
        <r>
          <rPr>
            <b/>
            <sz val="11"/>
            <color indexed="81"/>
            <rFont val="Tahoma"/>
            <family val="2"/>
          </rPr>
          <t>102%</t>
        </r>
        <r>
          <rPr>
            <sz val="11"/>
            <color indexed="81"/>
            <rFont val="Tahoma"/>
            <family val="2"/>
          </rPr>
          <t xml:space="preserve">
Lope de Vega: </t>
        </r>
        <r>
          <rPr>
            <b/>
            <sz val="11"/>
            <color indexed="81"/>
            <rFont val="Tahoma"/>
            <family val="2"/>
          </rPr>
          <t>84%</t>
        </r>
        <r>
          <rPr>
            <sz val="11"/>
            <color indexed="81"/>
            <rFont val="Tahoma"/>
            <family val="2"/>
          </rPr>
          <t xml:space="preserve"> 
Mata Hambre: </t>
        </r>
        <r>
          <rPr>
            <b/>
            <sz val="11"/>
            <color indexed="81"/>
            <rFont val="Tahoma"/>
            <family val="2"/>
          </rPr>
          <t xml:space="preserve">91%
</t>
        </r>
        <r>
          <rPr>
            <sz val="11"/>
            <color indexed="81"/>
            <rFont val="Tahoma"/>
            <family val="2"/>
          </rPr>
          <t xml:space="preserve">Cristo Rey: </t>
        </r>
        <r>
          <rPr>
            <b/>
            <sz val="11"/>
            <color indexed="81"/>
            <rFont val="Tahoma"/>
            <family val="2"/>
          </rPr>
          <t>86%</t>
        </r>
        <r>
          <rPr>
            <sz val="11"/>
            <color indexed="81"/>
            <rFont val="Tahoma"/>
            <family val="2"/>
          </rPr>
          <t xml:space="preserve">
</t>
        </r>
        <r>
          <rPr>
            <b/>
            <u/>
            <sz val="11"/>
            <color indexed="81"/>
            <rFont val="Tahoma"/>
            <family val="2"/>
          </rPr>
          <t>Nuevos</t>
        </r>
        <r>
          <rPr>
            <b/>
            <sz val="11"/>
            <color indexed="81"/>
            <rFont val="Tahoma"/>
            <family val="2"/>
          </rPr>
          <t xml:space="preserve">
</t>
        </r>
        <r>
          <rPr>
            <sz val="11"/>
            <color indexed="81"/>
            <rFont val="Tahoma"/>
            <family val="2"/>
          </rPr>
          <t xml:space="preserve">
Luz Consuelo Norte: </t>
        </r>
        <r>
          <rPr>
            <b/>
            <sz val="11"/>
            <color indexed="81"/>
            <rFont val="Tahoma"/>
            <family val="2"/>
          </rPr>
          <t>8%</t>
        </r>
        <r>
          <rPr>
            <sz val="11"/>
            <color indexed="81"/>
            <rFont val="Tahoma"/>
            <family val="2"/>
          </rPr>
          <t xml:space="preserve">
Luz Consuelo Sur: </t>
        </r>
        <r>
          <rPr>
            <b/>
            <sz val="11"/>
            <color indexed="81"/>
            <rFont val="Tahoma"/>
            <family val="2"/>
          </rPr>
          <t>10%</t>
        </r>
        <r>
          <rPr>
            <sz val="11"/>
            <color indexed="81"/>
            <rFont val="Tahoma"/>
            <family val="2"/>
          </rPr>
          <t xml:space="preserve">
Ens. Kennedy: </t>
        </r>
        <r>
          <rPr>
            <b/>
            <sz val="11"/>
            <color indexed="81"/>
            <rFont val="Tahoma"/>
            <family val="2"/>
          </rPr>
          <t>7%</t>
        </r>
        <r>
          <rPr>
            <sz val="11"/>
            <color indexed="81"/>
            <rFont val="Tahoma"/>
            <family val="2"/>
          </rPr>
          <t xml:space="preserve">
Callejón Sol Poniente: </t>
        </r>
        <r>
          <rPr>
            <b/>
            <sz val="11"/>
            <color indexed="81"/>
            <rFont val="Tahoma"/>
            <family val="2"/>
          </rPr>
          <t>3%</t>
        </r>
        <r>
          <rPr>
            <sz val="11"/>
            <color indexed="81"/>
            <rFont val="Tahoma"/>
            <family val="2"/>
          </rPr>
          <t xml:space="preserve">
Manganagua: </t>
        </r>
        <r>
          <rPr>
            <b/>
            <sz val="11"/>
            <color indexed="81"/>
            <rFont val="Tahoma"/>
            <family val="2"/>
          </rPr>
          <t>7%</t>
        </r>
        <r>
          <rPr>
            <sz val="11"/>
            <color indexed="81"/>
            <rFont val="Tahoma"/>
            <family val="2"/>
          </rPr>
          <t xml:space="preserve">
Barrio Cuba: </t>
        </r>
        <r>
          <rPr>
            <b/>
            <sz val="11"/>
            <color indexed="81"/>
            <rFont val="Tahoma"/>
            <family val="2"/>
          </rPr>
          <t>7%</t>
        </r>
        <r>
          <rPr>
            <sz val="11"/>
            <color indexed="81"/>
            <rFont val="Tahoma"/>
            <family val="2"/>
          </rPr>
          <t xml:space="preserve">
San Luis (Evaristo Morales): </t>
        </r>
        <r>
          <rPr>
            <b/>
            <sz val="11"/>
            <color indexed="81"/>
            <rFont val="Tahoma"/>
            <family val="2"/>
          </rPr>
          <t>5%</t>
        </r>
        <r>
          <rPr>
            <sz val="11"/>
            <color indexed="81"/>
            <rFont val="Tahoma"/>
            <family val="2"/>
          </rPr>
          <t xml:space="preserve">
Celda Lope de Vega: </t>
        </r>
        <r>
          <rPr>
            <b/>
            <sz val="11"/>
            <color indexed="81"/>
            <rFont val="Tahoma"/>
            <family val="2"/>
          </rPr>
          <t>7%</t>
        </r>
        <r>
          <rPr>
            <sz val="11"/>
            <color indexed="81"/>
            <rFont val="Tahoma"/>
            <family val="2"/>
          </rPr>
          <t xml:space="preserve"> 
Caobita (Evaristo Morales): </t>
        </r>
        <r>
          <rPr>
            <b/>
            <sz val="11"/>
            <color indexed="81"/>
            <rFont val="Tahoma"/>
            <family val="2"/>
          </rPr>
          <t>4%</t>
        </r>
        <r>
          <rPr>
            <sz val="11"/>
            <color indexed="81"/>
            <rFont val="Tahoma"/>
            <family val="2"/>
          </rPr>
          <t xml:space="preserve">
Barrio La Lotería: </t>
        </r>
        <r>
          <rPr>
            <b/>
            <sz val="11"/>
            <color indexed="81"/>
            <rFont val="Tahoma"/>
            <family val="2"/>
          </rPr>
          <t>12%</t>
        </r>
        <r>
          <rPr>
            <sz val="11"/>
            <color indexed="81"/>
            <rFont val="Tahoma"/>
            <family val="2"/>
          </rPr>
          <t xml:space="preserve">
Haina Oriental (Manresa): </t>
        </r>
        <r>
          <rPr>
            <b/>
            <sz val="11"/>
            <color indexed="81"/>
            <rFont val="Tahoma"/>
            <family val="2"/>
          </rPr>
          <t>10%</t>
        </r>
        <r>
          <rPr>
            <sz val="11"/>
            <color indexed="81"/>
            <rFont val="Tahoma"/>
            <family val="2"/>
          </rPr>
          <t xml:space="preserve">
El Bolsillo (En. Quisqueya): </t>
        </r>
        <r>
          <rPr>
            <b/>
            <sz val="11"/>
            <color indexed="81"/>
            <rFont val="Tahoma"/>
            <family val="2"/>
          </rPr>
          <t>8%</t>
        </r>
        <r>
          <rPr>
            <sz val="11"/>
            <color indexed="81"/>
            <rFont val="Tahoma"/>
            <family val="2"/>
          </rPr>
          <t xml:space="preserve">
Los Pinos Sur: </t>
        </r>
        <r>
          <rPr>
            <b/>
            <sz val="11"/>
            <color indexed="81"/>
            <rFont val="Tahoma"/>
            <family val="2"/>
          </rPr>
          <t>15%</t>
        </r>
        <r>
          <rPr>
            <sz val="11"/>
            <color indexed="81"/>
            <rFont val="Tahoma"/>
            <family val="2"/>
          </rPr>
          <t xml:space="preserve"> 
Quisqueyita: </t>
        </r>
        <r>
          <rPr>
            <b/>
            <sz val="11"/>
            <color indexed="81"/>
            <rFont val="Tahoma"/>
            <family val="2"/>
          </rPr>
          <t>8%</t>
        </r>
        <r>
          <rPr>
            <sz val="11"/>
            <color indexed="81"/>
            <rFont val="Tahoma"/>
            <family val="2"/>
          </rPr>
          <t xml:space="preserve">
Sagrario Díaz: </t>
        </r>
        <r>
          <rPr>
            <b/>
            <sz val="11"/>
            <color indexed="81"/>
            <rFont val="Tahoma"/>
            <family val="2"/>
          </rPr>
          <t>9%</t>
        </r>
        <r>
          <rPr>
            <sz val="11"/>
            <color indexed="81"/>
            <rFont val="Tahoma"/>
            <family val="2"/>
          </rPr>
          <t xml:space="preserve"> 
La 800: </t>
        </r>
        <r>
          <rPr>
            <b/>
            <sz val="11"/>
            <color indexed="81"/>
            <rFont val="Tahoma"/>
            <family val="2"/>
          </rPr>
          <t>4%</t>
        </r>
        <r>
          <rPr>
            <sz val="11"/>
            <color indexed="81"/>
            <rFont val="Tahoma"/>
            <family val="2"/>
          </rPr>
          <t xml:space="preserve">
Alas del Caribe (Res. Anaconda): </t>
        </r>
        <r>
          <rPr>
            <b/>
            <sz val="11"/>
            <color indexed="81"/>
            <rFont val="Tahoma"/>
            <family val="2"/>
          </rPr>
          <t>11%</t>
        </r>
        <r>
          <rPr>
            <sz val="11"/>
            <color indexed="81"/>
            <rFont val="Tahoma"/>
            <family val="2"/>
          </rPr>
          <t xml:space="preserve"> 
Calle Belén (La venta): </t>
        </r>
        <r>
          <rPr>
            <b/>
            <sz val="11"/>
            <color indexed="81"/>
            <rFont val="Tahoma"/>
            <family val="2"/>
          </rPr>
          <t>15%</t>
        </r>
        <r>
          <rPr>
            <sz val="11"/>
            <color indexed="81"/>
            <rFont val="Tahoma"/>
            <family val="2"/>
          </rPr>
          <t xml:space="preserve">
Camino Chiquito: </t>
        </r>
        <r>
          <rPr>
            <b/>
            <sz val="11"/>
            <color indexed="81"/>
            <rFont val="Tahoma"/>
            <family val="2"/>
          </rPr>
          <t>19%</t>
        </r>
        <r>
          <rPr>
            <sz val="9"/>
            <color indexed="81"/>
            <rFont val="Tahoma"/>
            <family val="2"/>
          </rPr>
          <t xml:space="preserve">
</t>
        </r>
      </text>
    </comment>
    <comment ref="S35" authorId="0" shapeId="0">
      <text>
        <r>
          <rPr>
            <b/>
            <u/>
            <sz val="12"/>
            <color indexed="81"/>
            <rFont val="Tahoma"/>
            <family val="2"/>
          </rPr>
          <t>Viejos</t>
        </r>
        <r>
          <rPr>
            <sz val="12"/>
            <color indexed="81"/>
            <rFont val="Tahoma"/>
            <family val="2"/>
          </rPr>
          <t xml:space="preserve">
Caoba II: </t>
        </r>
        <r>
          <rPr>
            <b/>
            <sz val="12"/>
            <color indexed="81"/>
            <rFont val="Tahoma"/>
            <family val="2"/>
          </rPr>
          <t>Junio 2017</t>
        </r>
        <r>
          <rPr>
            <sz val="12"/>
            <color indexed="81"/>
            <rFont val="Tahoma"/>
            <family val="2"/>
          </rPr>
          <t xml:space="preserve">
Claret: </t>
        </r>
        <r>
          <rPr>
            <b/>
            <sz val="12"/>
            <color indexed="81"/>
            <rFont val="Tahoma"/>
            <family val="2"/>
          </rPr>
          <t>Julio 2017</t>
        </r>
        <r>
          <rPr>
            <sz val="12"/>
            <color indexed="81"/>
            <rFont val="Tahoma"/>
            <family val="2"/>
          </rPr>
          <t xml:space="preserve">
Lope de Vega: </t>
        </r>
        <r>
          <rPr>
            <b/>
            <sz val="12"/>
            <color indexed="81"/>
            <rFont val="Tahoma"/>
            <family val="2"/>
          </rPr>
          <t>Noviembre 2017</t>
        </r>
        <r>
          <rPr>
            <sz val="12"/>
            <color indexed="81"/>
            <rFont val="Tahoma"/>
            <family val="2"/>
          </rPr>
          <t xml:space="preserve">
Mata Hambre: </t>
        </r>
        <r>
          <rPr>
            <b/>
            <sz val="12"/>
            <color indexed="81"/>
            <rFont val="Tahoma"/>
            <family val="2"/>
          </rPr>
          <t>Marzo 2018</t>
        </r>
        <r>
          <rPr>
            <sz val="12"/>
            <color indexed="81"/>
            <rFont val="Tahoma"/>
            <family val="2"/>
          </rPr>
          <t xml:space="preserve">
Cristo Rey: </t>
        </r>
        <r>
          <rPr>
            <b/>
            <sz val="12"/>
            <color indexed="81"/>
            <rFont val="Tahoma"/>
            <family val="2"/>
          </rPr>
          <t>Abril 2018</t>
        </r>
        <r>
          <rPr>
            <sz val="12"/>
            <color indexed="81"/>
            <rFont val="Tahoma"/>
            <family val="2"/>
          </rPr>
          <t xml:space="preserve">
</t>
        </r>
        <r>
          <rPr>
            <b/>
            <u/>
            <sz val="12"/>
            <color indexed="81"/>
            <rFont val="Tahoma"/>
            <family val="2"/>
          </rPr>
          <t>Nuevos</t>
        </r>
        <r>
          <rPr>
            <sz val="12"/>
            <color indexed="81"/>
            <rFont val="Tahoma"/>
            <family val="2"/>
          </rPr>
          <t xml:space="preserve">
Luz Consuelo Norte: </t>
        </r>
        <r>
          <rPr>
            <b/>
            <sz val="12"/>
            <color indexed="81"/>
            <rFont val="Tahoma"/>
            <family val="2"/>
          </rPr>
          <t>Marzo 2018</t>
        </r>
        <r>
          <rPr>
            <sz val="12"/>
            <color indexed="81"/>
            <rFont val="Tahoma"/>
            <family val="2"/>
          </rPr>
          <t xml:space="preserve">
Luz Consuelo Sur: </t>
        </r>
        <r>
          <rPr>
            <b/>
            <sz val="12"/>
            <color indexed="81"/>
            <rFont val="Tahoma"/>
            <family val="2"/>
          </rPr>
          <t>Marzo 2018</t>
        </r>
        <r>
          <rPr>
            <sz val="12"/>
            <color indexed="81"/>
            <rFont val="Tahoma"/>
            <family val="2"/>
          </rPr>
          <t xml:space="preserve">
Ens. Kennedy: </t>
        </r>
        <r>
          <rPr>
            <b/>
            <sz val="12"/>
            <color indexed="81"/>
            <rFont val="Tahoma"/>
            <family val="2"/>
          </rPr>
          <t>Marzo 2018</t>
        </r>
        <r>
          <rPr>
            <sz val="12"/>
            <color indexed="81"/>
            <rFont val="Tahoma"/>
            <family val="2"/>
          </rPr>
          <t xml:space="preserve">
Callejón Sol Poniente: </t>
        </r>
        <r>
          <rPr>
            <b/>
            <sz val="12"/>
            <color indexed="81"/>
            <rFont val="Tahoma"/>
            <family val="2"/>
          </rPr>
          <t>Abril 2018</t>
        </r>
        <r>
          <rPr>
            <sz val="12"/>
            <color indexed="81"/>
            <rFont val="Tahoma"/>
            <family val="2"/>
          </rPr>
          <t xml:space="preserve">
Manganagua: </t>
        </r>
        <r>
          <rPr>
            <b/>
            <sz val="12"/>
            <color indexed="81"/>
            <rFont val="Tahoma"/>
            <family val="2"/>
          </rPr>
          <t>Junio 2018</t>
        </r>
        <r>
          <rPr>
            <sz val="12"/>
            <color indexed="81"/>
            <rFont val="Tahoma"/>
            <family val="2"/>
          </rPr>
          <t xml:space="preserve">
Barrio Cuba: </t>
        </r>
        <r>
          <rPr>
            <b/>
            <sz val="12"/>
            <color indexed="81"/>
            <rFont val="Tahoma"/>
            <family val="2"/>
          </rPr>
          <t>Junio 2018</t>
        </r>
        <r>
          <rPr>
            <sz val="12"/>
            <color indexed="81"/>
            <rFont val="Tahoma"/>
            <family val="2"/>
          </rPr>
          <t xml:space="preserve">
San Luis (Evaristo Morales): </t>
        </r>
        <r>
          <rPr>
            <b/>
            <sz val="12"/>
            <color indexed="81"/>
            <rFont val="Tahoma"/>
            <family val="2"/>
          </rPr>
          <t>Junio 2018</t>
        </r>
        <r>
          <rPr>
            <sz val="12"/>
            <color indexed="81"/>
            <rFont val="Tahoma"/>
            <family val="2"/>
          </rPr>
          <t xml:space="preserve">
Celda Lope de Vega: </t>
        </r>
        <r>
          <rPr>
            <b/>
            <sz val="12"/>
            <color indexed="81"/>
            <rFont val="Tahoma"/>
            <family val="2"/>
          </rPr>
          <t>Junio 2018</t>
        </r>
        <r>
          <rPr>
            <sz val="12"/>
            <color indexed="81"/>
            <rFont val="Tahoma"/>
            <family val="2"/>
          </rPr>
          <t xml:space="preserve">
Caobita (Evaristo Morales): </t>
        </r>
        <r>
          <rPr>
            <b/>
            <sz val="12"/>
            <color indexed="81"/>
            <rFont val="Tahoma"/>
            <family val="2"/>
          </rPr>
          <t>Marzo 2018</t>
        </r>
        <r>
          <rPr>
            <sz val="12"/>
            <color indexed="81"/>
            <rFont val="Tahoma"/>
            <family val="2"/>
          </rPr>
          <t xml:space="preserve">
Barrio La Lotería: </t>
        </r>
        <r>
          <rPr>
            <b/>
            <sz val="12"/>
            <color indexed="81"/>
            <rFont val="Tahoma"/>
            <family val="2"/>
          </rPr>
          <t>Marzo 2018</t>
        </r>
        <r>
          <rPr>
            <sz val="12"/>
            <color indexed="81"/>
            <rFont val="Tahoma"/>
            <family val="2"/>
          </rPr>
          <t xml:space="preserve">
Haina Oriental (Manresa): </t>
        </r>
        <r>
          <rPr>
            <b/>
            <sz val="12"/>
            <color indexed="81"/>
            <rFont val="Tahoma"/>
            <family val="2"/>
          </rPr>
          <t>Abril 2018</t>
        </r>
        <r>
          <rPr>
            <sz val="12"/>
            <color indexed="81"/>
            <rFont val="Tahoma"/>
            <family val="2"/>
          </rPr>
          <t xml:space="preserve">
El Bolsillo (En. Quisqueya): </t>
        </r>
        <r>
          <rPr>
            <b/>
            <sz val="12"/>
            <color indexed="81"/>
            <rFont val="Tahoma"/>
            <family val="2"/>
          </rPr>
          <t>Marzo 2018</t>
        </r>
        <r>
          <rPr>
            <sz val="12"/>
            <color indexed="81"/>
            <rFont val="Tahoma"/>
            <family val="2"/>
          </rPr>
          <t xml:space="preserve">
Los Pinos Sur: </t>
        </r>
        <r>
          <rPr>
            <b/>
            <sz val="12"/>
            <color indexed="81"/>
            <rFont val="Tahoma"/>
            <family val="2"/>
          </rPr>
          <t>Marzo 2018</t>
        </r>
        <r>
          <rPr>
            <sz val="12"/>
            <color indexed="81"/>
            <rFont val="Tahoma"/>
            <family val="2"/>
          </rPr>
          <t xml:space="preserve">
Quisqueyita: </t>
        </r>
        <r>
          <rPr>
            <b/>
            <sz val="12"/>
            <color indexed="81"/>
            <rFont val="Tahoma"/>
            <family val="2"/>
          </rPr>
          <t>Abril 2018</t>
        </r>
        <r>
          <rPr>
            <sz val="12"/>
            <color indexed="81"/>
            <rFont val="Tahoma"/>
            <family val="2"/>
          </rPr>
          <t xml:space="preserve">
Sagrario Díaz: </t>
        </r>
        <r>
          <rPr>
            <b/>
            <sz val="12"/>
            <color indexed="81"/>
            <rFont val="Tahoma"/>
            <family val="2"/>
          </rPr>
          <t>Abril 2018</t>
        </r>
        <r>
          <rPr>
            <sz val="12"/>
            <color indexed="81"/>
            <rFont val="Tahoma"/>
            <family val="2"/>
          </rPr>
          <t xml:space="preserve">
La 800: </t>
        </r>
        <r>
          <rPr>
            <b/>
            <sz val="12"/>
            <color indexed="81"/>
            <rFont val="Tahoma"/>
            <family val="2"/>
          </rPr>
          <t>Mayo 2018</t>
        </r>
        <r>
          <rPr>
            <sz val="12"/>
            <color indexed="81"/>
            <rFont val="Tahoma"/>
            <family val="2"/>
          </rPr>
          <t xml:space="preserve">
Alas del Caribe (Res. Anaconda): </t>
        </r>
        <r>
          <rPr>
            <b/>
            <sz val="12"/>
            <color indexed="81"/>
            <rFont val="Tahoma"/>
            <family val="2"/>
          </rPr>
          <t>Marzo 2018</t>
        </r>
        <r>
          <rPr>
            <sz val="12"/>
            <color indexed="81"/>
            <rFont val="Tahoma"/>
            <family val="2"/>
          </rPr>
          <t xml:space="preserve">
Calle Belén (La venta): </t>
        </r>
        <r>
          <rPr>
            <b/>
            <sz val="12"/>
            <color indexed="81"/>
            <rFont val="Tahoma"/>
            <family val="2"/>
          </rPr>
          <t>Marzo 2018</t>
        </r>
        <r>
          <rPr>
            <sz val="12"/>
            <color indexed="81"/>
            <rFont val="Tahoma"/>
            <family val="2"/>
          </rPr>
          <t xml:space="preserve">
Camino Chiquito: </t>
        </r>
        <r>
          <rPr>
            <b/>
            <sz val="12"/>
            <color indexed="81"/>
            <rFont val="Tahoma"/>
            <family val="2"/>
          </rPr>
          <t>Febrero 2018</t>
        </r>
        <r>
          <rPr>
            <sz val="12"/>
            <color indexed="81"/>
            <rFont val="Tahoma"/>
            <family val="2"/>
          </rPr>
          <t xml:space="preserve">
</t>
        </r>
      </text>
    </comment>
  </commentList>
</comments>
</file>

<file path=xl/comments2.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comments3.xml><?xml version="1.0" encoding="utf-8"?>
<comments xmlns="http://schemas.openxmlformats.org/spreadsheetml/2006/main">
  <authors>
    <author>Carlos José Santos De Jesús</author>
  </authors>
  <commentList>
    <comment ref="G19" authorId="0" shapeId="0">
      <text>
        <r>
          <rPr>
            <b/>
            <sz val="9"/>
            <color indexed="81"/>
            <rFont val="Tahoma"/>
            <family val="2"/>
          </rPr>
          <t>Carlos José Santos De Jesús:</t>
        </r>
        <r>
          <rPr>
            <sz val="9"/>
            <color indexed="81"/>
            <rFont val="Tahoma"/>
            <family val="2"/>
          </rPr>
          <t>Anticipo Proyectos (LPRA102-CUAR103-PALA101): No incluye medidores.</t>
        </r>
      </text>
    </comment>
    <comment ref="I19" authorId="0" shapeId="0">
      <text>
        <r>
          <rPr>
            <b/>
            <sz val="9"/>
            <color indexed="81"/>
            <rFont val="Tahoma"/>
            <family val="2"/>
          </rPr>
          <t>Carlos José Santos De Jesús:</t>
        </r>
        <r>
          <rPr>
            <sz val="9"/>
            <color indexed="81"/>
            <rFont val="Tahoma"/>
            <family val="2"/>
          </rPr>
          <t xml:space="preserve">
Anticipo Proyecto Alcarrizos: No incluye medidores.</t>
        </r>
      </text>
    </comment>
    <comment ref="J19" authorId="0" shapeId="0">
      <text>
        <r>
          <rPr>
            <b/>
            <sz val="9"/>
            <color indexed="81"/>
            <rFont val="Tahoma"/>
            <family val="2"/>
          </rPr>
          <t>Carlos José Santos De Jesús:</t>
        </r>
        <r>
          <rPr>
            <sz val="9"/>
            <color indexed="81"/>
            <rFont val="Tahoma"/>
            <family val="2"/>
          </rPr>
          <t xml:space="preserve">
Pagos Mesuales GRBO103.</t>
        </r>
      </text>
    </comment>
    <comment ref="F20" authorId="0" shapeId="0">
      <text>
        <r>
          <rPr>
            <b/>
            <sz val="9"/>
            <color indexed="81"/>
            <rFont val="Tahoma"/>
            <family val="2"/>
          </rPr>
          <t>Carlos José Santos De Jesús:</t>
        </r>
        <r>
          <rPr>
            <sz val="9"/>
            <color indexed="81"/>
            <rFont val="Tahoma"/>
            <family val="2"/>
          </rPr>
          <t xml:space="preserve">
Plan de acompañamiento Proyectos más anticipo por concepto de ingenierias de detalle.</t>
        </r>
      </text>
    </comment>
    <comment ref="G20" authorId="0" shapeId="0">
      <text>
        <r>
          <rPr>
            <b/>
            <sz val="9"/>
            <color indexed="81"/>
            <rFont val="Tahoma"/>
            <family val="2"/>
          </rPr>
          <t>Carlos José Santos De Jesús:</t>
        </r>
        <r>
          <rPr>
            <sz val="9"/>
            <color indexed="81"/>
            <rFont val="Tahoma"/>
            <family val="2"/>
          </rPr>
          <t xml:space="preserve">
Completivo pago ingenieras de detalle.</t>
        </r>
      </text>
    </comment>
    <comment ref="H20" authorId="0" shapeId="0">
      <text>
        <r>
          <rPr>
            <b/>
            <sz val="9"/>
            <color indexed="81"/>
            <rFont val="Tahoma"/>
            <family val="2"/>
          </rPr>
          <t>Carlos José Santos De Jesús:</t>
        </r>
        <r>
          <rPr>
            <sz val="9"/>
            <color indexed="81"/>
            <rFont val="Tahoma"/>
            <family val="2"/>
          </rPr>
          <t xml:space="preserve">
Completivo pago ingenieras de detalle.</t>
        </r>
      </text>
    </comment>
  </commentList>
</comments>
</file>

<file path=xl/sharedStrings.xml><?xml version="1.0" encoding="utf-8"?>
<sst xmlns="http://schemas.openxmlformats.org/spreadsheetml/2006/main" count="637" uniqueCount="194">
  <si>
    <t>Proyecto</t>
  </si>
  <si>
    <t>Energía a Recuperar (GWh/mes)</t>
  </si>
  <si>
    <t>Proyectos en Carpeta</t>
  </si>
  <si>
    <t>Telemedida Paraiso</t>
  </si>
  <si>
    <t>Telemeddida Los Prados</t>
  </si>
  <si>
    <t>Km de red Rehabilitar</t>
  </si>
  <si>
    <t>Pérdidas contra Facturación (GWh/mes)</t>
  </si>
  <si>
    <t xml:space="preserve">Telemedida UASD </t>
  </si>
  <si>
    <t>Telemedida Embajador</t>
  </si>
  <si>
    <t>Rahabilitación GRBO103</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</si>
  <si>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</si>
  <si>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</si>
  <si>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</si>
  <si>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</si>
  <si>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</si>
  <si>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</si>
  <si>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</si>
  <si>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</si>
  <si>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</si>
  <si>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</si>
  <si>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</si>
  <si>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MVIE101, 103, 104, 105, 107 (San Cristóbal centro)</t>
  </si>
  <si>
    <t>Rehabilitación CSAT101</t>
  </si>
  <si>
    <t>Rehabilitación CUAR103</t>
  </si>
  <si>
    <t>Rehabilitación PALA102</t>
  </si>
  <si>
    <t>Rehabilitación CUAR104</t>
  </si>
  <si>
    <t>Rehabilitación HNUV104</t>
  </si>
  <si>
    <t>Proyectos BID</t>
  </si>
  <si>
    <t>Dirección Gestión de Proyectos</t>
  </si>
  <si>
    <t>Telemedida Matadero y Metropolitano</t>
  </si>
  <si>
    <t>Rehabilitación Los Alcarrizos (ZFAL101, 102  y 103, PALA103, CABA101  y KDIE105)</t>
  </si>
  <si>
    <t>Rehabilitación HANU101 y 102</t>
  </si>
  <si>
    <t>Telemedida AHON101</t>
  </si>
  <si>
    <t>Telemedida CUAR101</t>
  </si>
  <si>
    <t>Telemedida CUAR102</t>
  </si>
  <si>
    <t>Telemedida COHE105</t>
  </si>
  <si>
    <t>Telemedida HERR105</t>
  </si>
  <si>
    <t>Telemedida CSAT102</t>
  </si>
  <si>
    <t>Telemedida KDIE106</t>
  </si>
  <si>
    <t>Telemedida KDIE109</t>
  </si>
  <si>
    <t>Telemedida KDIE110</t>
  </si>
  <si>
    <t>Rehabilitación GRBO102</t>
  </si>
  <si>
    <t>Rehabilitación Villa Altagracia Centro</t>
  </si>
  <si>
    <t xml:space="preserve">Rehabilitación Bani Centro </t>
  </si>
  <si>
    <t>Rehabilitación BANP102</t>
  </si>
  <si>
    <t>Rehabilitación NEYB102</t>
  </si>
  <si>
    <t>Plan de acompañamiento</t>
  </si>
  <si>
    <t>TOTAL GENERAL</t>
  </si>
  <si>
    <t>TOTAL 2017</t>
  </si>
  <si>
    <t>TOTAL 2018</t>
  </si>
  <si>
    <t>Rehabilitación YAGU101</t>
  </si>
  <si>
    <t>Rehabilitación PIZA101</t>
  </si>
  <si>
    <t>Rehabilitación SCNO103</t>
  </si>
  <si>
    <t>Rehabilitación MVIE101</t>
  </si>
  <si>
    <t>Rehabilitación SCNO101</t>
  </si>
  <si>
    <t>TOTAL 2019</t>
  </si>
  <si>
    <t xml:space="preserve">Ctes a Normalizar </t>
  </si>
  <si>
    <t>Ctes a Contratar</t>
  </si>
  <si>
    <t>Ctes Prepago</t>
  </si>
  <si>
    <t>KDIE101</t>
  </si>
  <si>
    <t>KDIE104</t>
  </si>
  <si>
    <t>Los Alcarrizos</t>
  </si>
  <si>
    <t>CSAT101</t>
  </si>
  <si>
    <t>PALA102</t>
  </si>
  <si>
    <t>PALA101</t>
  </si>
  <si>
    <t>HANU101-102</t>
  </si>
  <si>
    <t>BAYO102</t>
  </si>
  <si>
    <t>AHON102</t>
  </si>
  <si>
    <t>CUAR103</t>
  </si>
  <si>
    <t>CUAR104</t>
  </si>
  <si>
    <t>LPRA106</t>
  </si>
  <si>
    <t>HNUV104</t>
  </si>
  <si>
    <t>COHE103</t>
  </si>
  <si>
    <t>COHE101</t>
  </si>
  <si>
    <t>Plan Integral de Reducción de Pérdidas 2017-2019</t>
  </si>
  <si>
    <t>Financiamiento Multilateral</t>
  </si>
  <si>
    <t>Inversión (US$ MM)</t>
  </si>
  <si>
    <t>Necedidad Total</t>
  </si>
  <si>
    <t>Acciones</t>
  </si>
  <si>
    <t>Objetivos</t>
  </si>
  <si>
    <t>Subtotal BID</t>
  </si>
  <si>
    <t>BID</t>
  </si>
  <si>
    <t>OPEP</t>
  </si>
  <si>
    <t>Subtotal OPEP</t>
  </si>
  <si>
    <t>Sin Financiamiento Asegurado</t>
  </si>
  <si>
    <t>Subtotal Sin Fin Aseg</t>
  </si>
  <si>
    <t>BEI</t>
  </si>
  <si>
    <t>Subtotal BEI</t>
  </si>
  <si>
    <t>Subtotal BM</t>
  </si>
  <si>
    <t>BM</t>
  </si>
  <si>
    <t>Total Suministros A Normalizar</t>
  </si>
  <si>
    <t>Normalizar Telemedición Prepago</t>
  </si>
  <si>
    <t>Normalizar Telemedición Tradicional</t>
  </si>
  <si>
    <t>Suministros A Contratar</t>
  </si>
  <si>
    <t>Proyectos por Fuente de Financiamiento</t>
  </si>
  <si>
    <t>Año 2017</t>
  </si>
  <si>
    <t>Año 2018</t>
  </si>
  <si>
    <t>Año 2019</t>
  </si>
  <si>
    <t>Trim. 1</t>
  </si>
  <si>
    <t>Trim. 2</t>
  </si>
  <si>
    <t>Trim. 3</t>
  </si>
  <si>
    <t>Trim. 4</t>
  </si>
  <si>
    <t xml:space="preserve"> Total </t>
  </si>
  <si>
    <t>Año</t>
  </si>
  <si>
    <t>Total</t>
  </si>
  <si>
    <t>Proyectos OPEP</t>
  </si>
  <si>
    <t>Proyectos BM</t>
  </si>
  <si>
    <t>Proyectos BEI (por Aprobar)</t>
  </si>
  <si>
    <t>c</t>
  </si>
  <si>
    <t>Polígonos</t>
  </si>
  <si>
    <t>Aseguramiento de la Medida</t>
  </si>
  <si>
    <t>Financiamiento</t>
  </si>
  <si>
    <t>Asegurado</t>
  </si>
  <si>
    <t>Por Aprobar</t>
  </si>
  <si>
    <t>No Asegurado</t>
  </si>
  <si>
    <t>Contrapartida</t>
  </si>
  <si>
    <t>TOTAL</t>
  </si>
  <si>
    <t>Previsión Necesaria Ejecución Presupuestaria (US$ MM)</t>
  </si>
  <si>
    <t>Ejecución Presupuestaria Necesaria (US$ MM)</t>
  </si>
  <si>
    <t>SubTotal</t>
  </si>
  <si>
    <t>Proyectos sin Fuente Asegurada</t>
  </si>
  <si>
    <t>T1</t>
  </si>
  <si>
    <t>T2</t>
  </si>
  <si>
    <t>T3</t>
  </si>
  <si>
    <t>T4</t>
  </si>
  <si>
    <t>Mes 1</t>
  </si>
  <si>
    <t>Mes 2</t>
  </si>
  <si>
    <t>Mes 3</t>
  </si>
  <si>
    <t>Mes 4</t>
  </si>
  <si>
    <t>Mes 5</t>
  </si>
  <si>
    <t>Mes 6</t>
  </si>
  <si>
    <t>Mes 7</t>
  </si>
  <si>
    <t>Mes 8</t>
  </si>
  <si>
    <t>Mes 9</t>
  </si>
  <si>
    <t>Mes 10</t>
  </si>
  <si>
    <t>Mes 11</t>
  </si>
  <si>
    <t>Mes 12</t>
  </si>
  <si>
    <t>Proyectos no Asegurados</t>
  </si>
  <si>
    <t>Acompañamiento - Ingenierias</t>
  </si>
  <si>
    <t>Necesaria Financiamiento NO ASEGURADO (US$ MM)</t>
  </si>
  <si>
    <t>Ene</t>
  </si>
  <si>
    <t>Feb.</t>
  </si>
  <si>
    <t>Mar.</t>
  </si>
  <si>
    <t>Abr.</t>
  </si>
  <si>
    <t>May.</t>
  </si>
  <si>
    <t>Jun.</t>
  </si>
  <si>
    <t>Jul.</t>
  </si>
  <si>
    <t>Ago.</t>
  </si>
  <si>
    <t>Sep.</t>
  </si>
  <si>
    <t>Oct.</t>
  </si>
  <si>
    <t>Nov.</t>
  </si>
  <si>
    <t>Dic.</t>
  </si>
  <si>
    <t>Rehabilitación BANP102, 103 y 104</t>
  </si>
  <si>
    <t>Impacto Puntos de Pérdida Empresa (PP)</t>
  </si>
  <si>
    <t>Financiamiento No Asegurado / Propio</t>
  </si>
  <si>
    <t>Subtotal Fin Propio / No Aseg</t>
  </si>
  <si>
    <t>Propio / Financiamiento No Asegurado</t>
  </si>
  <si>
    <t>Macro Medidas</t>
  </si>
  <si>
    <t>Fecha de Entrega</t>
  </si>
  <si>
    <t>Marzo 2018</t>
  </si>
  <si>
    <t>Febrero 2018</t>
  </si>
  <si>
    <t>Agosto 2017</t>
  </si>
  <si>
    <t>Abril 2018</t>
  </si>
  <si>
    <t>Octubre 2018</t>
  </si>
  <si>
    <t>Noviembre 2018</t>
  </si>
  <si>
    <t>Diciembre 2018</t>
  </si>
  <si>
    <t>Ver detalle en comentarios.</t>
  </si>
  <si>
    <t>Avance Total</t>
  </si>
  <si>
    <t>24 Polígonos (Caoba II, Claret, Lope de Vega, Mata Hambre, Cristo Rey, 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</si>
  <si>
    <t>Rehabilitación CSAT102</t>
  </si>
  <si>
    <t>Km de red Rehabilitar MT</t>
  </si>
  <si>
    <t xml:space="preserve">Financiamiento Propio </t>
  </si>
  <si>
    <r>
      <t>Rehabilitación Los Alcarrizos (ZFAL101, 102 , PALA103, CABA101 ,</t>
    </r>
    <r>
      <rPr>
        <b/>
        <sz val="12"/>
        <color rgb="FFFF0000"/>
        <rFont val="Calibri"/>
        <family val="2"/>
      </rPr>
      <t xml:space="preserve">KDIE104 </t>
    </r>
    <r>
      <rPr>
        <b/>
        <sz val="12"/>
        <color theme="1"/>
        <rFont val="Calibri"/>
        <family val="2"/>
      </rPr>
      <t>y KDIE105)</t>
    </r>
  </si>
  <si>
    <t>CABA101 (Enero 2019) y los proyectos restante a Febrero 2019</t>
  </si>
  <si>
    <t>Viejos: 90% Nuevos: 8% Ver detalle en comentarios.</t>
  </si>
  <si>
    <t>Financiamiento  Propio</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</si>
  <si>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</si>
  <si>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</si>
  <si>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</si>
  <si>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</si>
  <si>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</si>
  <si>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</si>
  <si>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</si>
  <si>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</si>
  <si>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</si>
  <si>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</si>
  <si>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</si>
  <si>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</si>
  <si>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</si>
  <si>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</si>
  <si>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</si>
  <si>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</si>
  <si>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</si>
  <si>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31 de agosto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</si>
</sst>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
    <numFmt numFmtId="167" formatCode="000000"/>
    <numFmt numFmtId="168" formatCode="#,##0.0"/>
    <numFmt numFmtId="169" formatCode="0.000000"/>
    <numFmt numFmtId="170" formatCode="_([$€-2]* #,##0.00_);_([$€-2]* \(#,##0.00\);_([$€-2]* &quot;-&quot;??_)"/>
    <numFmt numFmtId="171" formatCode="_([$€]* #,##0.00_);_([$€]* \(#,##0.00\);_([$€]* &quot;-&quot;??_);_(@_)"/>
    <numFmt numFmtId="172" formatCode="m\-d\-yy"/>
    <numFmt numFmtId="173" formatCode="* _(#,##0.0_)\ _P_-;* \(#,##0.0\)\ _P_-;_-* &quot;-&quot;??\ _P_-;_-@_-"/>
    <numFmt numFmtId="174" formatCode="[$-409]mmm\-yy;@"/>
    <numFmt numFmtId="175" formatCode="0.000_)"/>
    <numFmt numFmtId="176" formatCode="_(&quot;Rp.&quot;* #,##0_);_(&quot;Rp.&quot;* \(#,##0\);_(&quot;Rp.&quot;* &quot;-&quot;_);_(@_)"/>
    <numFmt numFmtId="177" formatCode="\ \ _•\–\ \ \ \ @"/>
    <numFmt numFmtId="178" formatCode="#,##0.0%\);\(#,##0.0%\)"/>
    <numFmt numFmtId="179" formatCode="_-* #,##0.0_-;\-* #,##0.0_-;_-* &quot;-&quot;_-;_-@_-"/>
    <numFmt numFmtId="180" formatCode="#,###,##0.00;[Red]\(#,###,##0.00\)"/>
    <numFmt numFmtId="181" formatCode="&quot;$&quot;#,###,##0.00;\(&quot;$&quot;#,###,##0.00\)"/>
    <numFmt numFmtId="182" formatCode="#,###.00%;\(#,##0.00%\)"/>
    <numFmt numFmtId="183" formatCode="_-* #,##0\ _P_t_s_-;\-* #,##0\ _P_t_s_-;_-* &quot;-&quot;\ _P_t_s_-;_-@_-"/>
    <numFmt numFmtId="184" formatCode="#,##0.000\ _€;[Red]\-#,##0.000\ _€"/>
    <numFmt numFmtId="185" formatCode="#,##0.000000"/>
    <numFmt numFmtId="186" formatCode="_-* #,##0.00\ _P_t_s_-;\-* #,##0.00\ _P_t_s_-;_-* &quot;-&quot;??\ _P_t_s_-;_-@_-"/>
    <numFmt numFmtId="187" formatCode="_-* #,##0.00_-;\-* #,##0.00_-;_-* &quot;-&quot;??_-;_-@_-"/>
    <numFmt numFmtId="188" formatCode="&quot;$&quot;#,##0;\-&quot;$&quot;#,##0"/>
    <numFmt numFmtId="189" formatCode="#,##0.0_);[Red]\(#,##0.0\)"/>
    <numFmt numFmtId="190" formatCode="#,##0.0000_);[Red]\(#,##0.0000\)"/>
    <numFmt numFmtId="191" formatCode="0.00_)"/>
    <numFmt numFmtId="192" formatCode="_([$€]* #,##0.0000_);_([$€]* \(#,##0.0000\);_([$€]* &quot;-&quot;??_);_(@_)"/>
    <numFmt numFmtId="193" formatCode="0.000%"/>
    <numFmt numFmtId="194" formatCode="#,##0.00000"/>
    <numFmt numFmtId="195" formatCode="0.000000000000000"/>
    <numFmt numFmtId="196" formatCode="0.0000000"/>
  </numFmts>
  <fonts count="94">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sz val="12"/>
      <color theme="1"/>
      <name val="Calibri"/>
      <family val="2"/>
      <scheme val="minor"/>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b/>
      <sz val="11"/>
      <color theme="1"/>
      <name val="Calibri"/>
      <family val="2"/>
    </font>
    <font>
      <b/>
      <sz val="14"/>
      <color theme="1"/>
      <name val="Calibri"/>
      <family val="2"/>
    </font>
    <font>
      <b/>
      <sz val="14"/>
      <color theme="0"/>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sz val="11"/>
      <color theme="1"/>
      <name val="Calibri"/>
      <family val="2"/>
      <scheme val="minor"/>
    </font>
    <font>
      <b/>
      <sz val="12"/>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2"/>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
      <b/>
      <sz val="9"/>
      <color theme="4" tint="-0.249977111117893"/>
      <name val="Calibri"/>
      <family val="2"/>
      <scheme val="minor"/>
    </font>
    <font>
      <i/>
      <sz val="11"/>
      <color theme="1"/>
      <name val="Calibri"/>
      <family val="2"/>
      <scheme val="minor"/>
    </font>
    <font>
      <b/>
      <sz val="9"/>
      <color indexed="81"/>
      <name val="Tahoma"/>
      <family val="2"/>
    </font>
    <font>
      <sz val="9"/>
      <color indexed="81"/>
      <name val="Tahoma"/>
      <family val="2"/>
    </font>
    <font>
      <sz val="8"/>
      <color theme="1"/>
      <name val="Calibri"/>
      <family val="2"/>
    </font>
    <font>
      <b/>
      <sz val="11"/>
      <color indexed="81"/>
      <name val="Tahoma"/>
      <family val="2"/>
    </font>
    <font>
      <sz val="11"/>
      <color indexed="81"/>
      <name val="Tahoma"/>
      <family val="2"/>
    </font>
    <font>
      <b/>
      <u/>
      <sz val="11"/>
      <color indexed="81"/>
      <name val="Tahoma"/>
      <family val="2"/>
    </font>
    <font>
      <sz val="12"/>
      <color indexed="81"/>
      <name val="Tahoma"/>
      <family val="2"/>
    </font>
    <font>
      <b/>
      <sz val="12"/>
      <color indexed="81"/>
      <name val="Tahoma"/>
      <family val="2"/>
    </font>
    <font>
      <b/>
      <u/>
      <sz val="12"/>
      <color indexed="81"/>
      <name val="Tahoma"/>
      <family val="2"/>
    </font>
    <font>
      <sz val="12"/>
      <color rgb="FFFF0000"/>
      <name val="Calibri"/>
      <family val="2"/>
    </font>
    <font>
      <b/>
      <sz val="12"/>
      <color rgb="FFFF0000"/>
      <name val="Calibri"/>
      <family val="2"/>
    </font>
    <font>
      <sz val="16"/>
      <color theme="1"/>
      <name val="Calibri"/>
      <family val="2"/>
    </font>
    <font>
      <b/>
      <sz val="20"/>
      <color theme="0"/>
      <name val="Calibri"/>
      <family val="2"/>
    </font>
    <font>
      <b/>
      <vertAlign val="superscript"/>
      <sz val="12"/>
      <color theme="1"/>
      <name val="Calibri"/>
      <family val="2"/>
    </font>
    <font>
      <vertAlign val="superscript"/>
      <sz val="12"/>
      <color theme="1"/>
      <name val="Calibri"/>
      <family val="2"/>
    </font>
  </fonts>
  <fills count="3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s>
  <borders count="4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right/>
      <top style="medium">
        <color theme="4" tint="-0.24994659260841701"/>
      </top>
      <bottom style="dotted">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medium">
        <color theme="4" tint="-0.24994659260841701"/>
      </top>
      <bottom style="medium">
        <color theme="4" tint="-0.24994659260841701"/>
      </bottom>
      <diagonal/>
    </border>
    <border>
      <left/>
      <right style="dotted">
        <color theme="4" tint="-0.24994659260841701"/>
      </right>
      <top/>
      <bottom style="medium">
        <color theme="4" tint="-0.24994659260841701"/>
      </bottom>
      <diagonal/>
    </border>
    <border>
      <left/>
      <right style="dotted">
        <color theme="4" tint="-0.24994659260841701"/>
      </right>
      <top/>
      <bottom/>
      <diagonal/>
    </border>
    <border>
      <left/>
      <right style="dotted">
        <color theme="4" tint="-0.24994659260841701"/>
      </right>
      <top style="medium">
        <color theme="4" tint="-0.24994659260841701"/>
      </top>
      <bottom style="medium">
        <color theme="4" tint="-0.24994659260841701"/>
      </bottom>
      <diagonal/>
    </border>
    <border>
      <left style="dotted">
        <color theme="4" tint="-0.24994659260841701"/>
      </left>
      <right/>
      <top/>
      <bottom/>
      <diagonal/>
    </border>
    <border>
      <left style="dotted">
        <color theme="4" tint="-0.24994659260841701"/>
      </left>
      <right/>
      <top/>
      <bottom style="medium">
        <color theme="4" tint="-0.24994659260841701"/>
      </bottom>
      <diagonal/>
    </border>
    <border>
      <left style="dotted">
        <color theme="4" tint="-0.24994659260841701"/>
      </left>
      <right/>
      <top style="medium">
        <color theme="4" tint="-0.24994659260841701"/>
      </top>
      <bottom style="medium">
        <color theme="4" tint="-0.24994659260841701"/>
      </bottom>
      <diagonal/>
    </border>
    <border>
      <left style="dotted">
        <color theme="4" tint="-0.24994659260841701"/>
      </left>
      <right/>
      <top style="medium">
        <color theme="4" tint="-0.24994659260841701"/>
      </top>
      <bottom/>
      <diagonal/>
    </border>
    <border>
      <left/>
      <right/>
      <top style="medium">
        <color theme="4" tint="-0.24994659260841701"/>
      </top>
      <bottom style="dashed">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s>
  <cellStyleXfs count="8509">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9" fontId="2" fillId="0" borderId="0">
      <alignment horizontal="left" wrapText="1"/>
    </xf>
    <xf numFmtId="0" fontId="5" fillId="0" borderId="0">
      <alignment vertical="top"/>
    </xf>
    <xf numFmtId="170" fontId="5" fillId="0" borderId="0">
      <alignment vertical="top"/>
    </xf>
    <xf numFmtId="170" fontId="5" fillId="0" borderId="0">
      <alignment vertical="top"/>
    </xf>
    <xf numFmtId="170" fontId="5" fillId="0" borderId="0">
      <alignment vertical="top"/>
    </xf>
    <xf numFmtId="170" fontId="5" fillId="0" borderId="0">
      <alignment vertical="top"/>
    </xf>
    <xf numFmtId="171" fontId="5" fillId="0" borderId="0">
      <alignment vertical="top"/>
    </xf>
    <xf numFmtId="0" fontId="5" fillId="0" borderId="0">
      <alignment vertical="top"/>
    </xf>
    <xf numFmtId="0" fontId="7" fillId="0" borderId="0"/>
    <xf numFmtId="0" fontId="2" fillId="0" borderId="0"/>
    <xf numFmtId="170" fontId="2" fillId="0" borderId="0"/>
    <xf numFmtId="0" fontId="2" fillId="0" borderId="0"/>
    <xf numFmtId="170" fontId="2"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0" fontId="7" fillId="0" borderId="0"/>
    <xf numFmtId="170" fontId="7" fillId="0" borderId="0"/>
    <xf numFmtId="0" fontId="7" fillId="0" borderId="0"/>
    <xf numFmtId="170" fontId="7" fillId="0" borderId="0"/>
    <xf numFmtId="0" fontId="7" fillId="0" borderId="0"/>
    <xf numFmtId="17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7" fillId="0" borderId="0"/>
    <xf numFmtId="170" fontId="7"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1" fontId="8" fillId="5" borderId="0" applyNumberFormat="0" applyBorder="0" applyAlignment="0" applyProtection="0"/>
    <xf numFmtId="171"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11" borderId="0" applyNumberFormat="0" applyBorder="0" applyAlignment="0" applyProtection="0"/>
    <xf numFmtId="170" fontId="8" fillId="11"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1" fontId="8" fillId="6" borderId="0" applyNumberFormat="0" applyBorder="0" applyAlignment="0" applyProtection="0"/>
    <xf numFmtId="171"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1" fontId="8" fillId="7" borderId="0" applyNumberFormat="0" applyBorder="0" applyAlignment="0" applyProtection="0"/>
    <xf numFmtId="171"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1" fontId="8" fillId="9" borderId="0" applyNumberFormat="0" applyBorder="0" applyAlignment="0" applyProtection="0"/>
    <xf numFmtId="171"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1" fontId="8" fillId="10" borderId="0" applyNumberFormat="0" applyBorder="0" applyAlignment="0" applyProtection="0"/>
    <xf numFmtId="171"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0" borderId="0" applyNumberFormat="0" applyBorder="0" applyAlignment="0" applyProtection="0"/>
    <xf numFmtId="170" fontId="8" fillId="10"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7" borderId="0" applyNumberFormat="0" applyBorder="0" applyAlignment="0" applyProtection="0"/>
    <xf numFmtId="170" fontId="8" fillId="17"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1" fontId="8" fillId="14" borderId="0" applyNumberFormat="0" applyBorder="0" applyAlignment="0" applyProtection="0"/>
    <xf numFmtId="171"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1" fontId="8" fillId="15" borderId="0" applyNumberFormat="0" applyBorder="0" applyAlignment="0" applyProtection="0"/>
    <xf numFmtId="171"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1" fontId="8" fillId="8" borderId="0" applyNumberFormat="0" applyBorder="0" applyAlignment="0" applyProtection="0"/>
    <xf numFmtId="171"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1" fontId="8" fillId="13" borderId="0" applyNumberFormat="0" applyBorder="0" applyAlignment="0" applyProtection="0"/>
    <xf numFmtId="171"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1" fontId="8" fillId="16" borderId="0" applyNumberFormat="0" applyBorder="0" applyAlignment="0" applyProtection="0"/>
    <xf numFmtId="171"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0" fontId="8" fillId="16" borderId="0" applyNumberFormat="0" applyBorder="0" applyAlignment="0" applyProtection="0"/>
    <xf numFmtId="170" fontId="8" fillId="16"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8" borderId="0" applyNumberFormat="0" applyBorder="0" applyAlignment="0" applyProtection="0"/>
    <xf numFmtId="170" fontId="9" fillId="18"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4" borderId="0" applyNumberFormat="0" applyBorder="0" applyAlignment="0" applyProtection="0"/>
    <xf numFmtId="17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5" borderId="0" applyNumberFormat="0" applyBorder="0" applyAlignment="0" applyProtection="0"/>
    <xf numFmtId="170" fontId="9" fillId="15"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1" borderId="0" applyNumberFormat="0" applyBorder="0" applyAlignment="0" applyProtection="0"/>
    <xf numFmtId="170" fontId="9" fillId="21" borderId="0" applyNumberFormat="0" applyBorder="0" applyAlignment="0" applyProtection="0"/>
    <xf numFmtId="0" fontId="9" fillId="22"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18"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170" fontId="9" fillId="14"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170" fontId="9" fillId="15"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170" fontId="8" fillId="10" borderId="0" applyNumberFormat="0" applyBorder="0" applyAlignment="0" applyProtection="0"/>
    <xf numFmtId="170" fontId="8" fillId="10" borderId="0" applyNumberFormat="0" applyBorder="0" applyAlignment="0" applyProtection="0"/>
    <xf numFmtId="170" fontId="8" fillId="16" borderId="0" applyNumberFormat="0" applyBorder="0" applyAlignment="0" applyProtection="0"/>
    <xf numFmtId="170" fontId="8" fillId="16" borderId="0" applyNumberFormat="0" applyBorder="0" applyAlignment="0" applyProtection="0"/>
    <xf numFmtId="170" fontId="9" fillId="21"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172" fontId="4" fillId="26" borderId="7">
      <alignment horizontal="center" vertical="center"/>
    </xf>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173" fontId="11" fillId="0" borderId="8" applyBorder="0">
      <alignment horizontal="center" vertical="center"/>
    </xf>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3" fillId="17" borderId="9" applyNumberFormat="0" applyAlignment="0" applyProtection="0"/>
    <xf numFmtId="170" fontId="13" fillId="17" borderId="9" applyNumberFormat="0" applyAlignment="0" applyProtection="0"/>
    <xf numFmtId="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4" fontId="16" fillId="0" borderId="0" applyFill="0" applyBorder="0" applyProtection="0">
      <alignment horizontal="center"/>
      <protection locked="0"/>
    </xf>
    <xf numFmtId="170" fontId="16" fillId="0" borderId="0" applyFill="0" applyBorder="0" applyProtection="0">
      <alignment horizontal="center"/>
      <protection locked="0"/>
    </xf>
    <xf numFmtId="0" fontId="14" fillId="27" borderId="10" applyNumberFormat="0" applyAlignment="0" applyProtection="0"/>
    <xf numFmtId="0" fontId="14" fillId="27" borderId="10" applyNumberFormat="0" applyAlignment="0" applyProtection="0"/>
    <xf numFmtId="170" fontId="14" fillId="27" borderId="10" applyNumberFormat="0" applyAlignment="0" applyProtection="0"/>
    <xf numFmtId="170" fontId="14" fillId="27" borderId="10" applyNumberFormat="0" applyAlignment="0" applyProtection="0"/>
    <xf numFmtId="175" fontId="17" fillId="0" borderId="0"/>
    <xf numFmtId="175"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4" fontId="3" fillId="0" borderId="0" applyFill="0" applyBorder="0" applyAlignment="0" applyProtection="0">
      <protection locked="0"/>
    </xf>
    <xf numFmtId="170" fontId="3" fillId="0" borderId="0" applyFill="0" applyBorder="0" applyAlignment="0" applyProtection="0">
      <protection locked="0"/>
    </xf>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6" fontId="2" fillId="0" borderId="0" applyFont="0" applyFill="0" applyBorder="0" applyAlignment="0" applyProtection="0"/>
    <xf numFmtId="177" fontId="20" fillId="0" borderId="0" applyFont="0" applyFill="0" applyBorder="0" applyAlignment="0" applyProtection="0"/>
    <xf numFmtId="6" fontId="21" fillId="0" borderId="0">
      <protection locked="0"/>
    </xf>
    <xf numFmtId="6" fontId="21" fillId="0" borderId="0">
      <protection locked="0"/>
    </xf>
    <xf numFmtId="178"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8" fontId="22" fillId="0" borderId="0"/>
    <xf numFmtId="178" fontId="22" fillId="0" borderId="0"/>
    <xf numFmtId="178" fontId="22" fillId="0" borderId="0"/>
    <xf numFmtId="6" fontId="21" fillId="0" borderId="0">
      <protection locked="0"/>
    </xf>
    <xf numFmtId="6" fontId="21" fillId="0" borderId="0">
      <protection locked="0"/>
    </xf>
    <xf numFmtId="178"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2" borderId="0" applyNumberFormat="0" applyBorder="0" applyAlignment="0" applyProtection="0"/>
    <xf numFmtId="170"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3" borderId="0" applyNumberFormat="0" applyBorder="0" applyAlignment="0" applyProtection="0"/>
    <xf numFmtId="170" fontId="9" fillId="23"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24" borderId="0" applyNumberFormat="0" applyBorder="0" applyAlignment="0" applyProtection="0"/>
    <xf numFmtId="170" fontId="9" fillId="2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19" borderId="0" applyNumberFormat="0" applyBorder="0" applyAlignment="0" applyProtection="0"/>
    <xf numFmtId="170"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0" borderId="0" applyNumberFormat="0" applyBorder="0" applyAlignment="0" applyProtection="0"/>
    <xf numFmtId="170" fontId="9" fillId="20"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9" fillId="25" borderId="0" applyNumberFormat="0" applyBorder="0" applyAlignment="0" applyProtection="0"/>
    <xf numFmtId="170" fontId="9" fillId="25" borderId="0" applyNumberFormat="0" applyBorder="0" applyAlignment="0" applyProtection="0"/>
    <xf numFmtId="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170" fontId="25" fillId="10" borderId="9" applyNumberFormat="0" applyAlignment="0" applyProtection="0"/>
    <xf numFmtId="0" fontId="7" fillId="0" borderId="0"/>
    <xf numFmtId="0" fontId="5" fillId="0" borderId="0">
      <alignment vertical="top"/>
    </xf>
    <xf numFmtId="171" fontId="5" fillId="0" borderId="0">
      <alignment vertical="top"/>
    </xf>
    <xf numFmtId="170" fontId="7" fillId="0" borderId="0"/>
    <xf numFmtId="174"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70" fontId="26" fillId="0" borderId="0" applyNumberFormat="0" applyFill="0" applyBorder="0" applyAlignment="0" applyProtection="0"/>
    <xf numFmtId="170" fontId="26" fillId="0" borderId="0" applyNumberFormat="0" applyFill="0" applyBorder="0" applyAlignment="0" applyProtection="0"/>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9" fontId="2" fillId="0" borderId="0">
      <protection locked="0"/>
    </xf>
    <xf numFmtId="174" fontId="27" fillId="0" borderId="0"/>
    <xf numFmtId="180" fontId="27" fillId="0" borderId="0"/>
    <xf numFmtId="180" fontId="27" fillId="0" borderId="0"/>
    <xf numFmtId="170" fontId="27" fillId="0" borderId="0"/>
    <xf numFmtId="181" fontId="27" fillId="0" borderId="0"/>
    <xf numFmtId="182" fontId="27" fillId="0" borderId="0"/>
    <xf numFmtId="0" fontId="12" fillId="7" borderId="0" applyNumberFormat="0" applyBorder="0" applyAlignment="0" applyProtection="0"/>
    <xf numFmtId="0" fontId="12" fillId="7" borderId="0" applyNumberFormat="0" applyBorder="0" applyAlignment="0" applyProtection="0"/>
    <xf numFmtId="170" fontId="12" fillId="7" borderId="0" applyNumberFormat="0" applyBorder="0" applyAlignment="0" applyProtection="0"/>
    <xf numFmtId="170" fontId="12" fillId="7"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38" fontId="28" fillId="28" borderId="0" applyNumberFormat="0" applyBorder="0" applyAlignment="0" applyProtection="0"/>
    <xf numFmtId="174"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0" fontId="30" fillId="0" borderId="1" applyNumberFormat="0" applyAlignment="0" applyProtection="0">
      <alignment horizontal="left" vertical="center"/>
    </xf>
    <xf numFmtId="171" fontId="30" fillId="0" borderId="1" applyNumberFormat="0" applyAlignment="0" applyProtection="0">
      <alignment horizontal="left" vertical="center"/>
    </xf>
    <xf numFmtId="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0" fontId="30" fillId="0" borderId="3">
      <alignment horizontal="left" vertical="center"/>
    </xf>
    <xf numFmtId="171" fontId="30" fillId="0" borderId="3">
      <alignment horizontal="left" vertical="center"/>
    </xf>
    <xf numFmtId="171"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70" fontId="31" fillId="0" borderId="12" applyNumberFormat="0" applyFill="0" applyAlignment="0" applyProtection="0"/>
    <xf numFmtId="170"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70" fontId="32" fillId="0" borderId="13" applyNumberFormat="0" applyFill="0" applyAlignment="0" applyProtection="0"/>
    <xf numFmtId="170"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70" fontId="24" fillId="0" borderId="14" applyNumberFormat="0" applyFill="0" applyAlignment="0" applyProtection="0"/>
    <xf numFmtId="170"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70" fontId="24" fillId="0" borderId="0" applyNumberFormat="0" applyFill="0" applyBorder="0" applyAlignment="0" applyProtection="0"/>
    <xf numFmtId="170" fontId="24" fillId="0" borderId="0" applyNumberFormat="0" applyFill="0" applyBorder="0" applyAlignment="0" applyProtection="0"/>
    <xf numFmtId="174" fontId="16" fillId="0" borderId="0" applyFill="0" applyAlignment="0" applyProtection="0">
      <protection locked="0"/>
    </xf>
    <xf numFmtId="170" fontId="16" fillId="0" borderId="0" applyFill="0" applyAlignment="0" applyProtection="0">
      <protection locked="0"/>
    </xf>
    <xf numFmtId="174" fontId="16" fillId="0" borderId="6" applyFill="0" applyAlignment="0" applyProtection="0">
      <protection locked="0"/>
    </xf>
    <xf numFmtId="170" fontId="16" fillId="0" borderId="6" applyFill="0" applyAlignment="0" applyProtection="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183" fontId="2" fillId="0" borderId="0">
      <protection locked="0"/>
    </xf>
    <xf numFmtId="0" fontId="4" fillId="0" borderId="0"/>
    <xf numFmtId="170" fontId="4" fillId="0" borderId="0"/>
    <xf numFmtId="170" fontId="4" fillId="0" borderId="0"/>
    <xf numFmtId="170" fontId="4" fillId="0" borderId="0"/>
    <xf numFmtId="170" fontId="4" fillId="0" borderId="0"/>
    <xf numFmtId="171" fontId="4" fillId="0" borderId="0"/>
    <xf numFmtId="174" fontId="33" fillId="0" borderId="15" applyNumberFormat="0" applyFill="0" applyAlignment="0" applyProtection="0"/>
    <xf numFmtId="0" fontId="33" fillId="0" borderId="15" applyNumberFormat="0" applyFill="0" applyAlignment="0" applyProtection="0"/>
    <xf numFmtId="171"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0" fontId="33" fillId="0" borderId="15" applyNumberFormat="0" applyFill="0" applyAlignment="0" applyProtection="0"/>
    <xf numFmtId="171"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10" fillId="6" borderId="0" applyNumberFormat="0" applyBorder="0" applyAlignment="0" applyProtection="0"/>
    <xf numFmtId="170" fontId="10" fillId="6" borderId="0" applyNumberFormat="0" applyBorder="0" applyAlignment="0" applyProtection="0"/>
    <xf numFmtId="0" fontId="25" fillId="10" borderId="9" applyNumberFormat="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10" fontId="28" fillId="29" borderId="2" applyNumberFormat="0" applyBorder="0" applyAlignment="0" applyProtection="0"/>
    <xf numFmtId="0" fontId="25" fillId="10" borderId="9" applyNumberFormat="0" applyAlignment="0" applyProtection="0"/>
    <xf numFmtId="170" fontId="25" fillId="10" borderId="9" applyNumberFormat="0" applyAlignment="0" applyProtection="0"/>
    <xf numFmtId="170" fontId="25" fillId="10" borderId="9" applyNumberFormat="0" applyAlignment="0" applyProtection="0"/>
    <xf numFmtId="0" fontId="25" fillId="10"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70" fontId="15" fillId="0" borderId="11" applyNumberFormat="0" applyFill="0" applyAlignment="0" applyProtection="0"/>
    <xf numFmtId="170" fontId="15" fillId="0" borderId="11" applyNumberFormat="0" applyFill="0" applyAlignment="0" applyProtection="0"/>
    <xf numFmtId="41" fontId="2" fillId="0" borderId="0" applyFont="0" applyFill="0" applyBorder="0" applyAlignment="0" applyProtection="0"/>
    <xf numFmtId="184" fontId="5"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6"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7" fontId="8" fillId="0" borderId="0" applyFont="0" applyFill="0" applyBorder="0" applyAlignment="0" applyProtection="0"/>
    <xf numFmtId="187"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1"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8"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9"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8" fontId="6" fillId="0" borderId="0" applyFont="0" applyFill="0" applyBorder="0" applyAlignment="0" applyProtection="0"/>
    <xf numFmtId="43" fontId="5" fillId="0" borderId="0" applyFont="0" applyFill="0" applyBorder="0" applyAlignment="0" applyProtection="0"/>
    <xf numFmtId="190"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90"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0" fontId="36" fillId="30" borderId="0" applyNumberFormat="0" applyBorder="0" applyAlignment="0" applyProtection="0"/>
    <xf numFmtId="170" fontId="36" fillId="30"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1" fontId="38" fillId="0" borderId="0"/>
    <xf numFmtId="0" fontId="2" fillId="0" borderId="0"/>
    <xf numFmtId="0" fontId="8" fillId="0" borderId="0"/>
    <xf numFmtId="170" fontId="8" fillId="0" borderId="0"/>
    <xf numFmtId="170" fontId="8" fillId="0" borderId="0"/>
    <xf numFmtId="0" fontId="2" fillId="0" borderId="0">
      <alignment vertical="top"/>
    </xf>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2" fillId="0" borderId="0"/>
    <xf numFmtId="170" fontId="8"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2" fillId="0" borderId="0"/>
    <xf numFmtId="170" fontId="8" fillId="0" borderId="0"/>
    <xf numFmtId="170" fontId="8" fillId="0" borderId="0"/>
    <xf numFmtId="0" fontId="2" fillId="0" borderId="0">
      <alignment vertical="top"/>
    </xf>
    <xf numFmtId="170" fontId="2" fillId="0" borderId="0"/>
    <xf numFmtId="0" fontId="2" fillId="0" borderId="0"/>
    <xf numFmtId="170" fontId="8" fillId="0" borderId="0"/>
    <xf numFmtId="170" fontId="8" fillId="0" borderId="0"/>
    <xf numFmtId="170" fontId="2"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0" fontId="2" fillId="0" borderId="0">
      <alignment vertical="top"/>
    </xf>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2" fillId="0" borderId="0"/>
    <xf numFmtId="17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92" fontId="2" fillId="0" borderId="0">
      <alignment vertical="top"/>
    </xf>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8" fillId="0" borderId="0"/>
    <xf numFmtId="0" fontId="8"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8" fillId="0" borderId="0"/>
    <xf numFmtId="0" fontId="8" fillId="0" borderId="0"/>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170" fontId="1"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1"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1" fillId="0" borderId="0"/>
    <xf numFmtId="170" fontId="1"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1"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0" fontId="8" fillId="0" borderId="0"/>
    <xf numFmtId="0" fontId="8" fillId="0" borderId="0"/>
    <xf numFmtId="170" fontId="2" fillId="0" borderId="0"/>
    <xf numFmtId="0" fontId="1" fillId="0" borderId="0"/>
    <xf numFmtId="0" fontId="2" fillId="0" borderId="0"/>
    <xf numFmtId="170" fontId="2" fillId="0" borderId="0"/>
    <xf numFmtId="170" fontId="1" fillId="0" borderId="0"/>
    <xf numFmtId="0" fontId="2" fillId="0" borderId="0"/>
    <xf numFmtId="170"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70" fontId="2" fillId="0" borderId="0"/>
    <xf numFmtId="0" fontId="8" fillId="0" borderId="0"/>
    <xf numFmtId="170" fontId="2" fillId="0" borderId="0"/>
    <xf numFmtId="0" fontId="2" fillId="0" borderId="0"/>
    <xf numFmtId="170" fontId="2"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8" fillId="0" borderId="0"/>
    <xf numFmtId="0" fontId="1" fillId="0" borderId="0"/>
    <xf numFmtId="170" fontId="1" fillId="0" borderId="0"/>
    <xf numFmtId="0" fontId="8" fillId="0" borderId="0"/>
    <xf numFmtId="0" fontId="2" fillId="0" borderId="0"/>
    <xf numFmtId="170" fontId="2"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8" fillId="0" borderId="0"/>
    <xf numFmtId="0" fontId="8" fillId="0" borderId="0"/>
    <xf numFmtId="0" fontId="8" fillId="0" borderId="0"/>
    <xf numFmtId="0" fontId="2" fillId="0" borderId="0"/>
    <xf numFmtId="170" fontId="2" fillId="0" borderId="0"/>
    <xf numFmtId="0" fontId="2" fillId="0" borderId="0"/>
    <xf numFmtId="170" fontId="2" fillId="0" borderId="0"/>
    <xf numFmtId="0" fontId="8" fillId="0" borderId="0"/>
    <xf numFmtId="0" fontId="8" fillId="0" borderId="0"/>
    <xf numFmtId="0" fontId="2" fillId="0" borderId="0"/>
    <xf numFmtId="170" fontId="2" fillId="0" borderId="0"/>
    <xf numFmtId="0" fontId="2" fillId="0" borderId="0"/>
    <xf numFmtId="170" fontId="2" fillId="0" borderId="0"/>
    <xf numFmtId="0" fontId="2" fillId="0" borderId="0"/>
    <xf numFmtId="0" fontId="8" fillId="0" borderId="0"/>
    <xf numFmtId="0" fontId="8" fillId="0" borderId="0"/>
    <xf numFmtId="170" fontId="2" fillId="0" borderId="0"/>
    <xf numFmtId="0" fontId="8" fillId="0" borderId="0"/>
    <xf numFmtId="0" fontId="8"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1" fillId="0" borderId="0"/>
    <xf numFmtId="170" fontId="1"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0" fontId="8" fillId="0" borderId="0"/>
    <xf numFmtId="170" fontId="2" fillId="0" borderId="0"/>
    <xf numFmtId="0" fontId="8" fillId="0" borderId="0"/>
    <xf numFmtId="0" fontId="1" fillId="0" borderId="0"/>
    <xf numFmtId="0" fontId="2" fillId="0" borderId="0"/>
    <xf numFmtId="170" fontId="2" fillId="0" borderId="0"/>
    <xf numFmtId="170" fontId="1" fillId="0" borderId="0"/>
    <xf numFmtId="0" fontId="8"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0" fontId="1" fillId="0" borderId="0"/>
    <xf numFmtId="170" fontId="1" fillId="0" borderId="0"/>
    <xf numFmtId="170" fontId="2" fillId="0" borderId="0"/>
    <xf numFmtId="0" fontId="1" fillId="0" borderId="0"/>
    <xf numFmtId="170" fontId="1"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193" fontId="1" fillId="0" borderId="0"/>
    <xf numFmtId="174" fontId="1" fillId="0" borderId="0"/>
    <xf numFmtId="174" fontId="1" fillId="0" borderId="0"/>
    <xf numFmtId="170" fontId="1" fillId="0" borderId="0"/>
    <xf numFmtId="170" fontId="1" fillId="0" borderId="0"/>
    <xf numFmtId="170" fontId="2" fillId="0" borderId="0"/>
    <xf numFmtId="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2"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8" fillId="0" borderId="0"/>
    <xf numFmtId="0" fontId="8"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1" fontId="2" fillId="0" borderId="0">
      <alignment vertical="top"/>
    </xf>
    <xf numFmtId="170" fontId="2" fillId="0" borderId="0"/>
    <xf numFmtId="0" fontId="2" fillId="0" borderId="0"/>
    <xf numFmtId="17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0" fontId="2" fillId="0" borderId="0"/>
    <xf numFmtId="17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7"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1" fillId="0" borderId="0"/>
    <xf numFmtId="171"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8" fillId="0" borderId="0"/>
    <xf numFmtId="170" fontId="8" fillId="0" borderId="0"/>
    <xf numFmtId="171" fontId="2" fillId="0" borderId="0"/>
    <xf numFmtId="170" fontId="2" fillId="0" borderId="0"/>
    <xf numFmtId="0" fontId="2" fillId="0" borderId="0"/>
    <xf numFmtId="0" fontId="1" fillId="0" borderId="0"/>
    <xf numFmtId="0" fontId="2" fillId="0" borderId="0">
      <alignment vertical="top"/>
    </xf>
    <xf numFmtId="170" fontId="1" fillId="0" borderId="0"/>
    <xf numFmtId="0" fontId="2" fillId="0" borderId="0"/>
    <xf numFmtId="170" fontId="2" fillId="0" borderId="0"/>
    <xf numFmtId="0" fontId="2" fillId="0" borderId="0"/>
    <xf numFmtId="170" fontId="2" fillId="0" borderId="0"/>
    <xf numFmtId="170" fontId="2" fillId="0" borderId="0"/>
    <xf numFmtId="0" fontId="2" fillId="0" borderId="0"/>
    <xf numFmtId="0" fontId="1" fillId="0" borderId="0"/>
    <xf numFmtId="170" fontId="8" fillId="0" borderId="0"/>
    <xf numFmtId="170" fontId="8"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0" fontId="8" fillId="0" borderId="0"/>
    <xf numFmtId="0" fontId="8" fillId="0" borderId="0"/>
    <xf numFmtId="170" fontId="2" fillId="0" borderId="0"/>
    <xf numFmtId="0" fontId="1" fillId="0" borderId="0"/>
    <xf numFmtId="17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2" fillId="0" borderId="0"/>
    <xf numFmtId="170" fontId="2" fillId="0" borderId="0"/>
    <xf numFmtId="181"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alignment vertical="top"/>
    </xf>
    <xf numFmtId="0" fontId="2" fillId="0" borderId="0"/>
    <xf numFmtId="170" fontId="2" fillId="0" borderId="0"/>
    <xf numFmtId="0" fontId="2" fillId="0" borderId="0"/>
    <xf numFmtId="170" fontId="2" fillId="0" borderId="0"/>
    <xf numFmtId="170" fontId="1" fillId="0" borderId="0"/>
    <xf numFmtId="0" fontId="2" fillId="0" borderId="0"/>
    <xf numFmtId="170" fontId="2" fillId="0" borderId="0"/>
    <xf numFmtId="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2" fillId="0" borderId="0"/>
    <xf numFmtId="170" fontId="2" fillId="0" borderId="0"/>
    <xf numFmtId="170" fontId="1" fillId="0" borderId="0"/>
    <xf numFmtId="0" fontId="8"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0" fontId="2" fillId="0" borderId="0"/>
    <xf numFmtId="170" fontId="2"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170" fontId="8" fillId="0" borderId="0"/>
    <xf numFmtId="171" fontId="2" fillId="0" borderId="0">
      <alignment vertical="top"/>
    </xf>
    <xf numFmtId="170" fontId="8" fillId="0" borderId="0"/>
    <xf numFmtId="171" fontId="2" fillId="0" borderId="0">
      <alignment vertical="top"/>
    </xf>
    <xf numFmtId="170" fontId="2" fillId="0" borderId="0"/>
    <xf numFmtId="0" fontId="2" fillId="0" borderId="0"/>
    <xf numFmtId="170" fontId="8" fillId="0" borderId="0"/>
    <xf numFmtId="171" fontId="1"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35" fillId="0" borderId="0"/>
    <xf numFmtId="170" fontId="2" fillId="0" borderId="0"/>
    <xf numFmtId="0" fontId="2" fillId="0" borderId="0"/>
    <xf numFmtId="170" fontId="8" fillId="0" borderId="0"/>
    <xf numFmtId="170" fontId="8" fillId="0" borderId="0"/>
    <xf numFmtId="171" fontId="2" fillId="0" borderId="0">
      <alignment vertical="top"/>
    </xf>
    <xf numFmtId="170" fontId="2" fillId="0" borderId="0"/>
    <xf numFmtId="0" fontId="2" fillId="0" borderId="0"/>
    <xf numFmtId="170" fontId="8" fillId="0" borderId="0"/>
    <xf numFmtId="170" fontId="8" fillId="0" borderId="0"/>
    <xf numFmtId="170" fontId="2" fillId="0" borderId="0"/>
    <xf numFmtId="0" fontId="2" fillId="0" borderId="0"/>
    <xf numFmtId="170" fontId="2" fillId="0" borderId="0"/>
    <xf numFmtId="0" fontId="2" fillId="0" borderId="0"/>
    <xf numFmtId="170" fontId="2" fillId="0" borderId="0"/>
    <xf numFmtId="0" fontId="8" fillId="0" borderId="0"/>
    <xf numFmtId="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2" fillId="0" borderId="0"/>
    <xf numFmtId="0" fontId="2"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170" fontId="1" fillId="0" borderId="0"/>
    <xf numFmtId="0" fontId="2"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0" fontId="8" fillId="0" borderId="0"/>
    <xf numFmtId="170" fontId="8" fillId="0" borderId="0"/>
    <xf numFmtId="170" fontId="8" fillId="0" borderId="0"/>
    <xf numFmtId="171" fontId="2" fillId="0" borderId="0">
      <alignment vertical="top"/>
    </xf>
    <xf numFmtId="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1"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1" fillId="0" borderId="0"/>
    <xf numFmtId="170" fontId="2"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170" fontId="8" fillId="0" borderId="0"/>
    <xf numFmtId="170" fontId="8" fillId="0" borderId="0"/>
    <xf numFmtId="171" fontId="2" fillId="0" borderId="0">
      <alignment vertical="top"/>
    </xf>
    <xf numFmtId="170" fontId="1"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170" fontId="1"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8" fillId="0" borderId="0"/>
    <xf numFmtId="0" fontId="2" fillId="0" borderId="0"/>
    <xf numFmtId="170" fontId="8" fillId="0" borderId="0"/>
    <xf numFmtId="170" fontId="8" fillId="0" borderId="0"/>
    <xf numFmtId="170" fontId="2" fillId="0" borderId="0"/>
    <xf numFmtId="0" fontId="1" fillId="0" borderId="0"/>
    <xf numFmtId="170" fontId="8" fillId="0" borderId="0"/>
    <xf numFmtId="170" fontId="8"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xf numFmtId="0" fontId="8" fillId="0" borderId="0"/>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2" fillId="0" borderId="0"/>
    <xf numFmtId="170" fontId="2" fillId="0" borderId="0"/>
    <xf numFmtId="0" fontId="1" fillId="0" borderId="0"/>
    <xf numFmtId="0" fontId="1" fillId="0" borderId="0"/>
    <xf numFmtId="170" fontId="1" fillId="0" borderId="0"/>
    <xf numFmtId="171" fontId="2" fillId="0" borderId="0">
      <alignment vertical="top"/>
    </xf>
    <xf numFmtId="170" fontId="1" fillId="0" borderId="0"/>
    <xf numFmtId="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2" fillId="0" borderId="0">
      <alignment vertical="top"/>
    </xf>
    <xf numFmtId="170" fontId="1" fillId="0" borderId="0"/>
    <xf numFmtId="0" fontId="1"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2" fillId="0" borderId="0">
      <alignment vertical="top"/>
    </xf>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8" fillId="0" borderId="0"/>
    <xf numFmtId="170" fontId="8" fillId="0" borderId="0"/>
    <xf numFmtId="170" fontId="1"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0" fontId="8" fillId="0" borderId="0"/>
    <xf numFmtId="171" fontId="5" fillId="0" borderId="0"/>
    <xf numFmtId="0" fontId="2" fillId="0" borderId="0">
      <alignment vertical="top"/>
    </xf>
    <xf numFmtId="0" fontId="8"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170" fontId="1" fillId="0" borderId="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0" borderId="0"/>
    <xf numFmtId="171" fontId="35" fillId="12" borderId="16" applyNumberFormat="0" applyFont="0" applyAlignment="0" applyProtection="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0" fontId="1" fillId="0" borderId="0"/>
    <xf numFmtId="170" fontId="8" fillId="12" borderId="16" applyNumberFormat="0" applyFont="0" applyAlignment="0" applyProtection="0"/>
    <xf numFmtId="170" fontId="8" fillId="12" borderId="16" applyNumberFormat="0" applyFont="0" applyAlignment="0" applyProtection="0"/>
    <xf numFmtId="0" fontId="1" fillId="0" borderId="0"/>
    <xf numFmtId="170" fontId="8" fillId="12" borderId="16" applyNumberFormat="0" applyFont="0" applyAlignment="0" applyProtection="0"/>
    <xf numFmtId="0" fontId="1" fillId="4" borderId="4" applyNumberFormat="0" applyFont="0" applyAlignment="0" applyProtection="0"/>
    <xf numFmtId="0" fontId="1" fillId="0" borderId="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1" fillId="0" borderId="0"/>
    <xf numFmtId="0" fontId="2" fillId="12" borderId="16" applyNumberFormat="0" applyFont="0" applyAlignment="0" applyProtection="0"/>
    <xf numFmtId="0" fontId="2" fillId="12"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174" fontId="41" fillId="29" borderId="0">
      <alignment horizontal="center"/>
    </xf>
    <xf numFmtId="0" fontId="1" fillId="0" borderId="0"/>
    <xf numFmtId="174" fontId="42" fillId="31" borderId="5"/>
    <xf numFmtId="0" fontId="1" fillId="0" borderId="0"/>
    <xf numFmtId="174" fontId="43" fillId="0" borderId="0" applyBorder="0">
      <alignment horizontal="centerContinuous"/>
    </xf>
    <xf numFmtId="0" fontId="1" fillId="0" borderId="0"/>
    <xf numFmtId="174"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1" fillId="0" borderId="0"/>
    <xf numFmtId="171"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0" fontId="45" fillId="0" borderId="18">
      <alignment horizontal="center"/>
    </xf>
    <xf numFmtId="0" fontId="1" fillId="0" borderId="0"/>
    <xf numFmtId="171"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0" fontId="39" fillId="32" borderId="0" applyNumberFormat="0" applyFont="0" applyBorder="0" applyAlignment="0" applyProtection="0"/>
    <xf numFmtId="0" fontId="1" fillId="0" borderId="0"/>
    <xf numFmtId="171" fontId="39" fillId="32" borderId="0" applyNumberFormat="0" applyFont="0" applyBorder="0" applyAlignment="0" applyProtection="0"/>
    <xf numFmtId="0" fontId="39" fillId="32"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1" fillId="0" borderId="0"/>
    <xf numFmtId="0" fontId="40" fillId="17" borderId="17" applyNumberFormat="0" applyAlignment="0" applyProtection="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0" fontId="40" fillId="17" borderId="17" applyNumberFormat="0" applyAlignment="0" applyProtection="0"/>
    <xf numFmtId="0" fontId="1" fillId="0" borderId="0"/>
    <xf numFmtId="170" fontId="46" fillId="0" borderId="0" applyNumberFormat="0" applyFill="0" applyBorder="0" applyAlignment="0" applyProtection="0"/>
    <xf numFmtId="0" fontId="1" fillId="0" borderId="0"/>
    <xf numFmtId="0" fontId="1" fillId="0" borderId="0"/>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0" fontId="1" fillId="0" borderId="0"/>
    <xf numFmtId="169" fontId="2" fillId="0" borderId="0">
      <alignment horizontal="left" wrapText="1"/>
    </xf>
    <xf numFmtId="169" fontId="2" fillId="0" borderId="0">
      <alignment horizontal="left" wrapText="1"/>
    </xf>
    <xf numFmtId="0" fontId="1" fillId="0" borderId="0"/>
    <xf numFmtId="174" fontId="5" fillId="0" borderId="0" applyNumberFormat="0" applyBorder="0" applyAlignment="0"/>
    <xf numFmtId="0" fontId="1" fillId="0" borderId="0"/>
    <xf numFmtId="174" fontId="47" fillId="0" borderId="0" applyNumberFormat="0" applyBorder="0" applyAlignment="0"/>
    <xf numFmtId="0" fontId="1" fillId="0" borderId="0"/>
    <xf numFmtId="174" fontId="48" fillId="0" borderId="0" applyNumberFormat="0" applyBorder="0" applyAlignment="0"/>
    <xf numFmtId="0" fontId="1" fillId="0" borderId="0"/>
    <xf numFmtId="174" fontId="49" fillId="0" borderId="0" applyNumberFormat="0" applyBorder="0" applyAlignment="0"/>
    <xf numFmtId="0" fontId="1" fillId="0" borderId="0"/>
    <xf numFmtId="174" fontId="50" fillId="0" borderId="0" applyNumberFormat="0" applyBorder="0" applyAlignment="0"/>
    <xf numFmtId="0" fontId="1" fillId="0" borderId="0"/>
    <xf numFmtId="174" fontId="5" fillId="0" borderId="0" applyNumberFormat="0" applyBorder="0" applyAlignment="0"/>
    <xf numFmtId="0" fontId="1" fillId="0" borderId="0"/>
    <xf numFmtId="174" fontId="49" fillId="0" borderId="0" applyNumberFormat="0" applyBorder="0" applyAlignment="0"/>
    <xf numFmtId="0" fontId="1" fillId="0" borderId="0"/>
    <xf numFmtId="174" fontId="51" fillId="17" borderId="0" applyNumberFormat="0" applyBorder="0" applyAlignment="0"/>
    <xf numFmtId="0" fontId="1" fillId="0" borderId="0"/>
    <xf numFmtId="174" fontId="48" fillId="17"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4"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37" fontId="28" fillId="33"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309">
    <xf numFmtId="0" fontId="0" fillId="0" borderId="0" xfId="0"/>
    <xf numFmtId="0" fontId="56" fillId="0" borderId="0" xfId="0" applyFont="1" applyAlignment="1">
      <alignment horizontal="right"/>
    </xf>
    <xf numFmtId="3" fontId="56" fillId="0" borderId="0" xfId="0" applyNumberFormat="1" applyFont="1" applyAlignment="1">
      <alignment horizontal="right" vertical="center"/>
    </xf>
    <xf numFmtId="1" fontId="56" fillId="0" borderId="0" xfId="0" applyNumberFormat="1" applyFont="1" applyAlignment="1">
      <alignment horizontal="right"/>
    </xf>
    <xf numFmtId="0" fontId="57" fillId="2" borderId="0" xfId="0" applyFont="1" applyFill="1" applyAlignment="1">
      <alignment vertical="center"/>
    </xf>
    <xf numFmtId="0" fontId="57" fillId="2" borderId="0" xfId="0" applyFont="1" applyFill="1" applyBorder="1" applyAlignment="1">
      <alignment vertical="center"/>
    </xf>
    <xf numFmtId="4" fontId="57" fillId="2" borderId="0" xfId="0" applyNumberFormat="1" applyFont="1" applyFill="1" applyAlignment="1">
      <alignment vertical="center"/>
    </xf>
    <xf numFmtId="194" fontId="57" fillId="2" borderId="0" xfId="0" applyNumberFormat="1" applyFont="1" applyFill="1" applyAlignment="1">
      <alignment vertical="center"/>
    </xf>
    <xf numFmtId="194" fontId="57" fillId="2" borderId="0" xfId="0" applyNumberFormat="1" applyFont="1" applyFill="1" applyBorder="1" applyAlignment="1">
      <alignment vertical="center"/>
    </xf>
    <xf numFmtId="0" fontId="58" fillId="2" borderId="0" xfId="0" applyFont="1" applyFill="1"/>
    <xf numFmtId="0" fontId="59" fillId="2" borderId="0" xfId="0" applyFont="1" applyFill="1" applyAlignment="1">
      <alignment vertical="center"/>
    </xf>
    <xf numFmtId="0" fontId="59" fillId="2" borderId="0" xfId="0" applyFont="1" applyFill="1" applyBorder="1" applyAlignment="1">
      <alignment vertical="center"/>
    </xf>
    <xf numFmtId="4" fontId="59" fillId="2" borderId="0" xfId="0" applyNumberFormat="1" applyFont="1" applyFill="1" applyAlignment="1">
      <alignment vertical="center"/>
    </xf>
    <xf numFmtId="194" fontId="59" fillId="2" borderId="0" xfId="0" applyNumberFormat="1" applyFont="1" applyFill="1" applyAlignment="1">
      <alignment vertical="center"/>
    </xf>
    <xf numFmtId="194" fontId="59" fillId="2" borderId="0" xfId="0" applyNumberFormat="1" applyFont="1" applyFill="1" applyBorder="1" applyAlignment="1">
      <alignment vertical="center"/>
    </xf>
    <xf numFmtId="0" fontId="60" fillId="0" borderId="0" xfId="0" applyFont="1" applyFill="1" applyBorder="1" applyAlignment="1">
      <alignment horizontal="center" vertical="center" wrapText="1"/>
    </xf>
    <xf numFmtId="0" fontId="58" fillId="2" borderId="0" xfId="0" applyFont="1" applyFill="1" applyAlignment="1">
      <alignment vertical="center"/>
    </xf>
    <xf numFmtId="4" fontId="60" fillId="0" borderId="0" xfId="0" applyNumberFormat="1" applyFont="1" applyFill="1" applyBorder="1" applyAlignment="1">
      <alignment horizontal="center" vertical="center" wrapText="1"/>
    </xf>
    <xf numFmtId="194" fontId="60" fillId="0" borderId="0" xfId="0" applyNumberFormat="1" applyFont="1" applyFill="1" applyBorder="1" applyAlignment="1">
      <alignment horizontal="center" vertical="center" wrapText="1"/>
    </xf>
    <xf numFmtId="0" fontId="60" fillId="0" borderId="0" xfId="0" applyFont="1" applyFill="1" applyBorder="1" applyAlignment="1">
      <alignment horizontal="center" vertical="center"/>
    </xf>
    <xf numFmtId="0" fontId="61" fillId="0" borderId="0" xfId="0" applyFont="1" applyFill="1" applyBorder="1" applyAlignment="1">
      <alignment vertical="center"/>
    </xf>
    <xf numFmtId="4" fontId="58" fillId="2" borderId="0" xfId="0" applyNumberFormat="1" applyFont="1" applyFill="1"/>
    <xf numFmtId="0" fontId="63" fillId="2" borderId="0" xfId="0" applyFont="1" applyFill="1" applyAlignment="1">
      <alignment vertical="center"/>
    </xf>
    <xf numFmtId="0" fontId="63" fillId="2" borderId="0" xfId="0" applyFont="1" applyFill="1" applyBorder="1" applyAlignment="1">
      <alignment vertical="center"/>
    </xf>
    <xf numFmtId="4" fontId="62" fillId="2" borderId="0" xfId="0" applyNumberFormat="1" applyFont="1" applyFill="1" applyAlignment="1">
      <alignment vertical="center"/>
    </xf>
    <xf numFmtId="194" fontId="62" fillId="2" borderId="0" xfId="0" applyNumberFormat="1" applyFont="1" applyFill="1" applyAlignment="1">
      <alignment vertical="center"/>
    </xf>
    <xf numFmtId="194" fontId="62" fillId="2" borderId="0" xfId="0" applyNumberFormat="1" applyFont="1" applyFill="1" applyBorder="1" applyAlignment="1">
      <alignment vertical="center"/>
    </xf>
    <xf numFmtId="0" fontId="62" fillId="2" borderId="0" xfId="0" applyFont="1" applyFill="1" applyAlignment="1">
      <alignment vertical="center"/>
    </xf>
    <xf numFmtId="0" fontId="62" fillId="2" borderId="0" xfId="0" applyFont="1" applyFill="1" applyBorder="1" applyAlignment="1">
      <alignment vertical="center"/>
    </xf>
    <xf numFmtId="0" fontId="58" fillId="2" borderId="0" xfId="0" applyFont="1" applyFill="1" applyBorder="1"/>
    <xf numFmtId="194" fontId="58" fillId="2" borderId="0" xfId="0" applyNumberFormat="1" applyFont="1" applyFill="1"/>
    <xf numFmtId="194" fontId="58" fillId="2" borderId="0" xfId="0" applyNumberFormat="1" applyFont="1" applyFill="1" applyBorder="1"/>
    <xf numFmtId="0" fontId="62" fillId="2" borderId="0" xfId="0" applyFont="1" applyFill="1"/>
    <xf numFmtId="4" fontId="61" fillId="0" borderId="0" xfId="0" applyNumberFormat="1" applyFont="1" applyFill="1" applyBorder="1" applyAlignment="1">
      <alignment vertical="center"/>
    </xf>
    <xf numFmtId="0" fontId="65" fillId="0" borderId="0" xfId="0" applyFont="1" applyFill="1" applyBorder="1" applyAlignment="1">
      <alignment vertical="center"/>
    </xf>
    <xf numFmtId="194" fontId="65" fillId="0" borderId="0" xfId="0" applyNumberFormat="1" applyFont="1" applyFill="1" applyBorder="1" applyAlignment="1">
      <alignment horizontal="center" vertical="center"/>
    </xf>
    <xf numFmtId="0" fontId="65" fillId="0" borderId="0" xfId="0" applyFont="1" applyFill="1" applyBorder="1" applyAlignment="1">
      <alignment horizontal="center" vertical="center"/>
    </xf>
    <xf numFmtId="194" fontId="66" fillId="0" borderId="0" xfId="0" applyNumberFormat="1" applyFont="1" applyFill="1" applyBorder="1" applyAlignment="1">
      <alignment horizontal="center" vertical="center"/>
    </xf>
    <xf numFmtId="0" fontId="66" fillId="0" borderId="0" xfId="0" applyFont="1" applyFill="1" applyBorder="1" applyAlignment="1">
      <alignment vertical="center"/>
    </xf>
    <xf numFmtId="166"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0" fontId="61" fillId="0" borderId="0" xfId="0" applyFont="1" applyFill="1" applyBorder="1" applyAlignment="1">
      <alignment horizontal="center" vertical="center"/>
    </xf>
    <xf numFmtId="4" fontId="61" fillId="0" borderId="0" xfId="0" applyNumberFormat="1" applyFont="1" applyFill="1" applyBorder="1" applyAlignment="1">
      <alignment horizontal="center" vertical="center"/>
    </xf>
    <xf numFmtId="194" fontId="61" fillId="0" borderId="0" xfId="0" applyNumberFormat="1" applyFont="1" applyFill="1" applyBorder="1" applyAlignment="1">
      <alignment horizontal="center" vertical="center"/>
    </xf>
    <xf numFmtId="0" fontId="65" fillId="0" borderId="0" xfId="0" applyFont="1" applyFill="1" applyBorder="1"/>
    <xf numFmtId="4" fontId="65" fillId="0" borderId="0" xfId="0" applyNumberFormat="1" applyFont="1" applyFill="1" applyBorder="1"/>
    <xf numFmtId="194" fontId="65" fillId="0" borderId="0" xfId="0" applyNumberFormat="1" applyFont="1" applyFill="1" applyBorder="1"/>
    <xf numFmtId="0" fontId="61" fillId="0" borderId="0" xfId="0" applyFont="1" applyFill="1" applyBorder="1"/>
    <xf numFmtId="0" fontId="65" fillId="0" borderId="0" xfId="0" applyFont="1" applyFill="1" applyBorder="1" applyAlignment="1">
      <alignment horizontal="left" vertical="center"/>
    </xf>
    <xf numFmtId="0" fontId="65" fillId="0" borderId="0" xfId="0" applyFont="1" applyFill="1" applyBorder="1" applyAlignment="1">
      <alignment vertical="center" wrapText="1"/>
    </xf>
    <xf numFmtId="0" fontId="66" fillId="0" borderId="0" xfId="0" applyFont="1" applyFill="1" applyBorder="1" applyAlignment="1">
      <alignment vertical="center" wrapText="1"/>
    </xf>
    <xf numFmtId="0" fontId="67" fillId="0" borderId="0" xfId="0" applyFont="1" applyFill="1" applyBorder="1" applyAlignment="1">
      <alignment horizontal="center" vertical="center" wrapText="1"/>
    </xf>
    <xf numFmtId="4" fontId="67" fillId="0" borderId="21" xfId="0" applyNumberFormat="1" applyFont="1" applyFill="1" applyBorder="1" applyAlignment="1">
      <alignment horizontal="center" vertical="center" wrapText="1"/>
    </xf>
    <xf numFmtId="194" fontId="67" fillId="0" borderId="21" xfId="0" applyNumberFormat="1" applyFont="1" applyFill="1" applyBorder="1" applyAlignment="1">
      <alignment horizontal="center" vertical="center" wrapText="1"/>
    </xf>
    <xf numFmtId="0" fontId="68" fillId="34" borderId="0" xfId="0" applyFont="1" applyFill="1" applyBorder="1" applyAlignment="1">
      <alignment horizontal="center" vertical="center"/>
    </xf>
    <xf numFmtId="4" fontId="68" fillId="34" borderId="0" xfId="0" applyNumberFormat="1" applyFont="1" applyFill="1" applyBorder="1" applyAlignment="1">
      <alignment horizontal="center" vertical="center"/>
    </xf>
    <xf numFmtId="0" fontId="64" fillId="3" borderId="0" xfId="0" applyFont="1" applyFill="1" applyBorder="1" applyAlignment="1">
      <alignment horizontal="center" vertical="center"/>
    </xf>
    <xf numFmtId="4" fontId="64" fillId="3" borderId="0" xfId="0" applyNumberFormat="1" applyFont="1" applyFill="1" applyBorder="1" applyAlignment="1">
      <alignment horizontal="center" vertical="center"/>
    </xf>
    <xf numFmtId="0" fontId="67" fillId="35" borderId="21" xfId="0" applyFont="1" applyFill="1" applyBorder="1" applyAlignment="1">
      <alignment horizontal="center" vertical="center" wrapText="1"/>
    </xf>
    <xf numFmtId="0" fontId="60" fillId="35" borderId="0" xfId="0" applyFont="1" applyFill="1" applyBorder="1" applyAlignment="1">
      <alignment horizontal="center" vertical="center" wrapText="1"/>
    </xf>
    <xf numFmtId="0" fontId="61" fillId="35" borderId="0" xfId="0" applyFont="1" applyFill="1" applyBorder="1" applyAlignment="1">
      <alignment vertical="center"/>
    </xf>
    <xf numFmtId="4" fontId="61" fillId="35" borderId="0" xfId="0" applyNumberFormat="1" applyFont="1" applyFill="1" applyBorder="1" applyAlignment="1">
      <alignment horizontal="center" vertical="center"/>
    </xf>
    <xf numFmtId="4" fontId="65" fillId="35" borderId="0" xfId="0" applyNumberFormat="1" applyFont="1" applyFill="1" applyBorder="1"/>
    <xf numFmtId="4" fontId="61" fillId="35" borderId="0" xfId="0" applyNumberFormat="1" applyFont="1" applyFill="1" applyBorder="1" applyAlignment="1">
      <alignment vertical="center"/>
    </xf>
    <xf numFmtId="38" fontId="66" fillId="0" borderId="0" xfId="0" applyNumberFormat="1" applyFont="1" applyFill="1" applyBorder="1" applyAlignment="1">
      <alignment horizontal="center" vertical="center"/>
    </xf>
    <xf numFmtId="38" fontId="61" fillId="0" borderId="0" xfId="0" applyNumberFormat="1" applyFont="1" applyFill="1" applyBorder="1" applyAlignment="1">
      <alignment horizontal="center" vertical="center"/>
    </xf>
    <xf numFmtId="38" fontId="61" fillId="35" borderId="0" xfId="0" applyNumberFormat="1" applyFont="1" applyFill="1" applyBorder="1" applyAlignment="1">
      <alignment horizontal="center" vertical="center"/>
    </xf>
    <xf numFmtId="38" fontId="65" fillId="0" borderId="0" xfId="0" applyNumberFormat="1" applyFont="1" applyFill="1" applyBorder="1"/>
    <xf numFmtId="38" fontId="65" fillId="35" borderId="0" xfId="0" applyNumberFormat="1" applyFont="1" applyFill="1" applyBorder="1"/>
    <xf numFmtId="38" fontId="61" fillId="0" borderId="0" xfId="0" applyNumberFormat="1" applyFont="1" applyFill="1" applyBorder="1" applyAlignment="1">
      <alignment vertical="center"/>
    </xf>
    <xf numFmtId="38" fontId="61" fillId="35" borderId="0" xfId="0" applyNumberFormat="1" applyFont="1" applyFill="1" applyBorder="1" applyAlignment="1">
      <alignment vertical="center"/>
    </xf>
    <xf numFmtId="38" fontId="64" fillId="3" borderId="0" xfId="0" applyNumberFormat="1" applyFont="1" applyFill="1" applyBorder="1" applyAlignment="1">
      <alignment horizontal="center" vertical="center"/>
    </xf>
    <xf numFmtId="38" fontId="68" fillId="34" borderId="0" xfId="0" applyNumberFormat="1" applyFont="1" applyFill="1" applyBorder="1" applyAlignment="1">
      <alignment horizontal="center" vertical="center"/>
    </xf>
    <xf numFmtId="4" fontId="65" fillId="0" borderId="0" xfId="0" applyNumberFormat="1" applyFont="1" applyFill="1" applyBorder="1" applyAlignment="1">
      <alignment vertical="center"/>
    </xf>
    <xf numFmtId="0" fontId="71" fillId="0" borderId="0" xfId="0" applyFont="1"/>
    <xf numFmtId="0" fontId="0" fillId="0" borderId="0" xfId="0" applyAlignment="1">
      <alignment horizontal="center"/>
    </xf>
    <xf numFmtId="0" fontId="0" fillId="0" borderId="0" xfId="0" applyFill="1" applyBorder="1" applyAlignment="1">
      <alignment horizontal="left" vertical="center" wrapText="1"/>
    </xf>
    <xf numFmtId="2" fontId="0" fillId="0" borderId="0" xfId="0" applyNumberFormat="1"/>
    <xf numFmtId="195" fontId="71" fillId="0" borderId="0" xfId="0" applyNumberFormat="1" applyFont="1"/>
    <xf numFmtId="196" fontId="0" fillId="0" borderId="0" xfId="0" applyNumberFormat="1"/>
    <xf numFmtId="0" fontId="0" fillId="0" borderId="0" xfId="0" applyFill="1" applyBorder="1"/>
    <xf numFmtId="0" fontId="72" fillId="0" borderId="0" xfId="0" applyFont="1" applyFill="1" applyBorder="1" applyAlignment="1">
      <alignment horizontal="center" vertical="center"/>
    </xf>
    <xf numFmtId="0" fontId="75" fillId="0" borderId="0" xfId="0" applyFont="1" applyFill="1" applyBorder="1"/>
    <xf numFmtId="0" fontId="75" fillId="0" borderId="0" xfId="0" applyFont="1" applyFill="1" applyBorder="1" applyAlignment="1">
      <alignment horizontal="center" vertical="center" wrapText="1"/>
    </xf>
    <xf numFmtId="0" fontId="75" fillId="0" borderId="0" xfId="0" applyFont="1" applyFill="1" applyBorder="1" applyAlignment="1">
      <alignment vertical="center"/>
    </xf>
    <xf numFmtId="0" fontId="77" fillId="0" borderId="21" xfId="0" applyFont="1" applyFill="1" applyBorder="1" applyAlignment="1">
      <alignment horizontal="center" vertical="center"/>
    </xf>
    <xf numFmtId="0" fontId="77" fillId="0" borderId="30" xfId="0" applyFont="1" applyFill="1" applyBorder="1" applyAlignment="1">
      <alignment horizontal="center" vertical="center"/>
    </xf>
    <xf numFmtId="0" fontId="75" fillId="0" borderId="29" xfId="0" applyFont="1" applyFill="1" applyBorder="1" applyAlignment="1">
      <alignment vertical="center"/>
    </xf>
    <xf numFmtId="0" fontId="78" fillId="0" borderId="0" xfId="0" applyFont="1" applyFill="1" applyBorder="1" applyAlignment="1">
      <alignment horizontal="left" vertical="center" wrapText="1" indent="2"/>
    </xf>
    <xf numFmtId="0" fontId="75" fillId="35" borderId="0" xfId="0" applyFont="1" applyFill="1" applyBorder="1" applyAlignment="1">
      <alignment horizontal="center" vertical="center"/>
    </xf>
    <xf numFmtId="40" fontId="0" fillId="0" borderId="29" xfId="0" applyNumberFormat="1" applyFill="1" applyBorder="1" applyAlignment="1">
      <alignment horizontal="center" vertical="center"/>
    </xf>
    <xf numFmtId="40" fontId="0" fillId="0" borderId="0" xfId="0" applyNumberFormat="1" applyFill="1" applyBorder="1" applyAlignment="1">
      <alignment horizontal="center" vertical="center"/>
    </xf>
    <xf numFmtId="40" fontId="69" fillId="35" borderId="0" xfId="0" applyNumberFormat="1" applyFont="1" applyFill="1" applyBorder="1" applyAlignment="1">
      <alignment horizontal="center" vertical="center"/>
    </xf>
    <xf numFmtId="40" fontId="78" fillId="0" borderId="0" xfId="0" applyNumberFormat="1" applyFont="1" applyFill="1" applyBorder="1" applyAlignment="1">
      <alignment horizontal="center" vertical="center"/>
    </xf>
    <xf numFmtId="40" fontId="78" fillId="35" borderId="0" xfId="0" applyNumberFormat="1" applyFont="1" applyFill="1" applyBorder="1" applyAlignment="1">
      <alignment horizontal="center" vertical="center"/>
    </xf>
    <xf numFmtId="40" fontId="0" fillId="0" borderId="29" xfId="0" applyNumberFormat="1" applyFill="1" applyBorder="1"/>
    <xf numFmtId="40" fontId="0" fillId="0" borderId="0" xfId="0" applyNumberFormat="1" applyFill="1" applyBorder="1"/>
    <xf numFmtId="40" fontId="0" fillId="0" borderId="29" xfId="0" applyNumberFormat="1" applyFill="1" applyBorder="1" applyAlignment="1">
      <alignment horizontal="center"/>
    </xf>
    <xf numFmtId="40" fontId="0" fillId="0" borderId="0" xfId="0" applyNumberFormat="1" applyFill="1" applyBorder="1" applyAlignment="1">
      <alignment horizontal="center"/>
    </xf>
    <xf numFmtId="40" fontId="0" fillId="35" borderId="0" xfId="0" applyNumberFormat="1" applyFill="1" applyBorder="1"/>
    <xf numFmtId="40" fontId="69" fillId="35" borderId="25" xfId="0" applyNumberFormat="1" applyFont="1" applyFill="1" applyBorder="1" applyAlignment="1">
      <alignment horizontal="center" vertical="center"/>
    </xf>
    <xf numFmtId="0" fontId="69" fillId="0" borderId="25" xfId="0" applyFont="1" applyFill="1" applyBorder="1" applyAlignment="1">
      <alignment horizontal="center" vertical="center" wrapText="1"/>
    </xf>
    <xf numFmtId="40" fontId="69" fillId="0" borderId="31" xfId="0" applyNumberFormat="1" applyFont="1" applyFill="1" applyBorder="1" applyAlignment="1">
      <alignment horizontal="center" vertical="center"/>
    </xf>
    <xf numFmtId="40" fontId="69" fillId="0" borderId="25" xfId="0" applyNumberFormat="1" applyFont="1" applyFill="1" applyBorder="1" applyAlignment="1">
      <alignment horizontal="center" vertical="center"/>
    </xf>
    <xf numFmtId="2" fontId="76" fillId="0" borderId="25" xfId="0" applyNumberFormat="1" applyFont="1" applyFill="1" applyBorder="1" applyAlignment="1">
      <alignment horizontal="center" vertical="center"/>
    </xf>
    <xf numFmtId="0" fontId="76" fillId="0" borderId="25" xfId="0" applyFont="1" applyFill="1" applyBorder="1" applyAlignment="1">
      <alignment horizontal="center" vertical="center"/>
    </xf>
    <xf numFmtId="0" fontId="76" fillId="35" borderId="25" xfId="0" applyFont="1" applyFill="1" applyBorder="1" applyAlignment="1">
      <alignment horizontal="center" vertical="center"/>
    </xf>
    <xf numFmtId="0" fontId="69" fillId="0" borderId="25" xfId="0" applyFont="1" applyBorder="1" applyAlignment="1">
      <alignment horizontal="center" vertical="center"/>
    </xf>
    <xf numFmtId="0" fontId="70" fillId="2" borderId="0" xfId="0" applyFont="1" applyFill="1" applyBorder="1" applyAlignment="1">
      <alignment horizontal="center" vertical="center" wrapText="1"/>
    </xf>
    <xf numFmtId="0" fontId="77" fillId="35" borderId="21" xfId="0" applyFont="1" applyFill="1" applyBorder="1" applyAlignment="1">
      <alignment horizontal="center" vertical="center"/>
    </xf>
    <xf numFmtId="0" fontId="75" fillId="35" borderId="0" xfId="0" applyFont="1" applyFill="1" applyBorder="1" applyAlignment="1">
      <alignment vertical="center"/>
    </xf>
    <xf numFmtId="40" fontId="0" fillId="35" borderId="0" xfId="0" applyNumberFormat="1" applyFill="1" applyBorder="1" applyAlignment="1">
      <alignment horizontal="center" vertical="center"/>
    </xf>
    <xf numFmtId="0" fontId="75" fillId="0" borderId="20" xfId="0" applyFont="1" applyFill="1" applyBorder="1" applyAlignment="1">
      <alignment vertical="center"/>
    </xf>
    <xf numFmtId="0" fontId="77" fillId="35" borderId="26" xfId="0" applyFont="1" applyFill="1" applyBorder="1" applyAlignment="1">
      <alignment horizontal="center" vertical="center"/>
    </xf>
    <xf numFmtId="0" fontId="75" fillId="35" borderId="27" xfId="0" applyFont="1" applyFill="1" applyBorder="1" applyAlignment="1">
      <alignment vertical="center"/>
    </xf>
    <xf numFmtId="40" fontId="0" fillId="35" borderId="27" xfId="0" applyNumberFormat="1" applyFill="1" applyBorder="1" applyAlignment="1">
      <alignment horizontal="center" vertical="center"/>
    </xf>
    <xf numFmtId="40" fontId="78" fillId="35" borderId="27" xfId="0" applyNumberFormat="1" applyFont="1" applyFill="1" applyBorder="1" applyAlignment="1">
      <alignment horizontal="center" vertical="center"/>
    </xf>
    <xf numFmtId="40" fontId="0" fillId="35" borderId="27" xfId="0" applyNumberFormat="1" applyFill="1" applyBorder="1"/>
    <xf numFmtId="40" fontId="69" fillId="35" borderId="28" xfId="0" applyNumberFormat="1" applyFont="1" applyFill="1" applyBorder="1" applyAlignment="1">
      <alignment horizontal="center" vertical="center"/>
    </xf>
    <xf numFmtId="168" fontId="72" fillId="0" borderId="0" xfId="0" applyNumberFormat="1" applyFont="1" applyFill="1" applyBorder="1" applyAlignment="1">
      <alignment horizontal="center" vertical="center" wrapText="1"/>
    </xf>
    <xf numFmtId="168" fontId="73" fillId="35" borderId="0" xfId="0" applyNumberFormat="1" applyFont="1" applyFill="1" applyBorder="1" applyAlignment="1">
      <alignment horizontal="center" vertical="center" wrapText="1"/>
    </xf>
    <xf numFmtId="40" fontId="0" fillId="0" borderId="0" xfId="0" applyNumberFormat="1"/>
    <xf numFmtId="40" fontId="0" fillId="0" borderId="0" xfId="0" applyNumberFormat="1" applyFont="1" applyFill="1" applyBorder="1" applyAlignment="1">
      <alignment horizontal="center" vertical="center"/>
    </xf>
    <xf numFmtId="4" fontId="72" fillId="0" borderId="0" xfId="0" applyNumberFormat="1" applyFont="1" applyFill="1" applyBorder="1" applyAlignment="1">
      <alignment horizontal="center" vertical="center" wrapText="1"/>
    </xf>
    <xf numFmtId="4" fontId="73" fillId="35" borderId="0" xfId="0" applyNumberFormat="1" applyFont="1" applyFill="1" applyBorder="1" applyAlignment="1">
      <alignment horizontal="center" vertical="center" wrapText="1"/>
    </xf>
    <xf numFmtId="4" fontId="0" fillId="0" borderId="0" xfId="0" applyNumberFormat="1" applyAlignment="1">
      <alignment horizontal="center" wrapText="1"/>
    </xf>
    <xf numFmtId="4" fontId="69" fillId="35" borderId="0" xfId="0" applyNumberFormat="1" applyFont="1" applyFill="1" applyAlignment="1">
      <alignment horizontal="center" wrapText="1"/>
    </xf>
    <xf numFmtId="4" fontId="0" fillId="0" borderId="25" xfId="0" applyNumberFormat="1" applyBorder="1" applyAlignment="1">
      <alignment horizontal="center" wrapText="1"/>
    </xf>
    <xf numFmtId="4" fontId="69" fillId="35" borderId="25" xfId="0" applyNumberFormat="1" applyFont="1" applyFill="1" applyBorder="1" applyAlignment="1">
      <alignment horizontal="center" wrapText="1"/>
    </xf>
    <xf numFmtId="40" fontId="78" fillId="0" borderId="29" xfId="0" applyNumberFormat="1" applyFont="1" applyFill="1" applyBorder="1" applyAlignment="1">
      <alignment horizontal="center" vertical="center"/>
    </xf>
    <xf numFmtId="168" fontId="72" fillId="35" borderId="0" xfId="0" applyNumberFormat="1" applyFont="1" applyFill="1" applyBorder="1" applyAlignment="1">
      <alignment horizontal="center" vertical="center" wrapText="1"/>
    </xf>
    <xf numFmtId="0" fontId="0" fillId="0" borderId="0" xfId="0" applyAlignment="1">
      <alignment vertical="center"/>
    </xf>
    <xf numFmtId="168" fontId="0" fillId="0" borderId="0" xfId="0" applyNumberFormat="1" applyAlignment="1">
      <alignment vertical="center"/>
    </xf>
    <xf numFmtId="168" fontId="0" fillId="0" borderId="0" xfId="0" applyNumberFormat="1" applyAlignment="1">
      <alignment horizontal="center" vertical="center" wrapText="1"/>
    </xf>
    <xf numFmtId="168" fontId="0" fillId="35" borderId="0" xfId="0" applyNumberFormat="1" applyFill="1" applyAlignment="1">
      <alignment horizontal="center" vertical="center" wrapText="1"/>
    </xf>
    <xf numFmtId="168" fontId="69" fillId="35" borderId="0" xfId="0" applyNumberFormat="1" applyFont="1" applyFill="1" applyAlignment="1">
      <alignment horizontal="center" vertical="center" wrapText="1"/>
    </xf>
    <xf numFmtId="168" fontId="69" fillId="35" borderId="25" xfId="0" applyNumberFormat="1" applyFont="1" applyFill="1" applyBorder="1" applyAlignment="1">
      <alignment horizontal="center" vertical="center" wrapText="1"/>
    </xf>
    <xf numFmtId="168" fontId="69" fillId="0" borderId="25" xfId="0" applyNumberFormat="1" applyFont="1" applyBorder="1" applyAlignment="1">
      <alignment horizontal="center" vertical="center" wrapText="1"/>
    </xf>
    <xf numFmtId="168" fontId="69" fillId="0" borderId="0" xfId="0" applyNumberFormat="1" applyFont="1" applyAlignment="1">
      <alignment vertical="center"/>
    </xf>
    <xf numFmtId="168" fontId="0" fillId="0" borderId="0" xfId="0" applyNumberFormat="1" applyFont="1" applyAlignment="1">
      <alignment vertical="center"/>
    </xf>
    <xf numFmtId="168" fontId="0" fillId="0" borderId="0" xfId="0" applyNumberFormat="1" applyFont="1" applyAlignment="1">
      <alignment horizontal="center" vertical="center" wrapText="1"/>
    </xf>
    <xf numFmtId="168" fontId="0" fillId="35" borderId="0" xfId="0" applyNumberFormat="1" applyFont="1" applyFill="1" applyAlignment="1">
      <alignment horizontal="center" vertical="center" wrapText="1"/>
    </xf>
    <xf numFmtId="0" fontId="73" fillId="0" borderId="0" xfId="0" applyFont="1" applyFill="1" applyBorder="1" applyAlignment="1">
      <alignment horizontal="center" vertical="center"/>
    </xf>
    <xf numFmtId="40" fontId="78" fillId="36" borderId="29" xfId="0" applyNumberFormat="1" applyFont="1" applyFill="1" applyBorder="1" applyAlignment="1">
      <alignment horizontal="center" vertical="center"/>
    </xf>
    <xf numFmtId="40" fontId="78" fillId="36" borderId="0" xfId="0" applyNumberFormat="1" applyFont="1" applyFill="1" applyBorder="1" applyAlignment="1">
      <alignment horizontal="center" vertical="center"/>
    </xf>
    <xf numFmtId="0" fontId="0" fillId="0" borderId="0" xfId="0" applyFont="1"/>
    <xf numFmtId="40" fontId="78" fillId="2" borderId="29" xfId="0" applyNumberFormat="1" applyFont="1" applyFill="1" applyBorder="1" applyAlignment="1">
      <alignment horizontal="center" vertical="center"/>
    </xf>
    <xf numFmtId="40" fontId="78" fillId="2" borderId="0" xfId="0" applyNumberFormat="1" applyFont="1" applyFill="1" applyBorder="1" applyAlignment="1">
      <alignment horizontal="center" vertical="center"/>
    </xf>
    <xf numFmtId="40" fontId="0" fillId="2" borderId="29" xfId="0" applyNumberFormat="1" applyFill="1" applyBorder="1" applyAlignment="1">
      <alignment horizontal="center" vertical="center"/>
    </xf>
    <xf numFmtId="40" fontId="0" fillId="2" borderId="0" xfId="0" applyNumberFormat="1" applyFill="1" applyBorder="1" applyAlignment="1">
      <alignment horizontal="center" vertical="center"/>
    </xf>
    <xf numFmtId="40" fontId="0" fillId="36" borderId="29" xfId="0" applyNumberFormat="1" applyFill="1" applyBorder="1" applyAlignment="1">
      <alignment horizontal="center" vertical="center"/>
    </xf>
    <xf numFmtId="40" fontId="0" fillId="36" borderId="0" xfId="0" applyNumberFormat="1" applyFill="1" applyBorder="1" applyAlignment="1">
      <alignment horizontal="center" vertical="center"/>
    </xf>
    <xf numFmtId="0" fontId="0" fillId="0" borderId="21" xfId="0" applyFill="1" applyBorder="1" applyAlignment="1">
      <alignment horizontal="left" vertical="center" wrapText="1"/>
    </xf>
    <xf numFmtId="40" fontId="0" fillId="0" borderId="30" xfId="0" applyNumberFormat="1" applyFill="1" applyBorder="1" applyAlignment="1">
      <alignment horizontal="center" vertical="center"/>
    </xf>
    <xf numFmtId="40" fontId="0" fillId="0" borderId="21" xfId="0" applyNumberFormat="1" applyFill="1" applyBorder="1" applyAlignment="1">
      <alignment horizontal="center" vertical="center"/>
    </xf>
    <xf numFmtId="40" fontId="0" fillId="35" borderId="21" xfId="0" applyNumberFormat="1" applyFill="1" applyBorder="1" applyAlignment="1">
      <alignment horizontal="center" vertical="center"/>
    </xf>
    <xf numFmtId="4" fontId="0" fillId="0" borderId="0" xfId="0" applyNumberFormat="1" applyAlignment="1">
      <alignment vertical="center"/>
    </xf>
    <xf numFmtId="4" fontId="0" fillId="0" borderId="0" xfId="0" applyNumberFormat="1" applyFill="1" applyAlignment="1">
      <alignment horizontal="center" vertical="center" wrapText="1"/>
    </xf>
    <xf numFmtId="4" fontId="69" fillId="35" borderId="0" xfId="0" applyNumberFormat="1" applyFont="1" applyFill="1" applyAlignment="1">
      <alignment horizontal="center" vertical="center" wrapText="1"/>
    </xf>
    <xf numFmtId="4" fontId="0" fillId="0" borderId="0" xfId="0" applyNumberFormat="1" applyFont="1" applyFill="1" applyAlignment="1">
      <alignment horizontal="center" vertical="center" wrapText="1"/>
    </xf>
    <xf numFmtId="4" fontId="0" fillId="0" borderId="0" xfId="0" applyNumberFormat="1" applyFont="1" applyAlignment="1">
      <alignment vertical="center"/>
    </xf>
    <xf numFmtId="4" fontId="69" fillId="0" borderId="25" xfId="0" applyNumberFormat="1" applyFont="1" applyFill="1" applyBorder="1" applyAlignment="1">
      <alignment horizontal="center" vertical="center" wrapText="1"/>
    </xf>
    <xf numFmtId="4" fontId="69" fillId="0" borderId="0" xfId="0" applyNumberFormat="1" applyFont="1" applyAlignment="1">
      <alignment vertical="center"/>
    </xf>
    <xf numFmtId="4" fontId="69" fillId="35" borderId="25" xfId="0" applyNumberFormat="1" applyFont="1" applyFill="1" applyBorder="1" applyAlignment="1">
      <alignment horizontal="center" vertical="center" wrapText="1"/>
    </xf>
    <xf numFmtId="0" fontId="69" fillId="0" borderId="0" xfId="0" applyFont="1" applyFill="1" applyBorder="1" applyAlignment="1">
      <alignment horizontal="center" vertical="center" wrapText="1"/>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1" fillId="2" borderId="0" xfId="0" applyNumberFormat="1" applyFont="1" applyFill="1" applyBorder="1" applyAlignment="1">
      <alignment horizontal="center" vertical="center"/>
    </xf>
    <xf numFmtId="4" fontId="61" fillId="35" borderId="0" xfId="0" applyNumberFormat="1" applyFont="1" applyFill="1" applyBorder="1" applyAlignment="1">
      <alignment horizontal="center"/>
    </xf>
    <xf numFmtId="168" fontId="68" fillId="34" borderId="0" xfId="0" applyNumberFormat="1" applyFont="1" applyFill="1" applyBorder="1" applyAlignment="1">
      <alignment horizontal="center" vertical="center"/>
    </xf>
    <xf numFmtId="43" fontId="58" fillId="2" borderId="0" xfId="8507" applyFont="1" applyFill="1"/>
    <xf numFmtId="43" fontId="58" fillId="2" borderId="0" xfId="8507" applyFont="1" applyFill="1" applyBorder="1"/>
    <xf numFmtId="43" fontId="62" fillId="2" borderId="0" xfId="8507" applyFont="1" applyFill="1"/>
    <xf numFmtId="2" fontId="65" fillId="0" borderId="0" xfId="0" applyNumberFormat="1" applyFont="1" applyFill="1" applyBorder="1" applyAlignment="1">
      <alignment horizontal="center" vertical="center"/>
    </xf>
    <xf numFmtId="168" fontId="61" fillId="0" borderId="0" xfId="0" applyNumberFormat="1" applyFont="1" applyFill="1" applyBorder="1" applyAlignment="1">
      <alignment horizontal="center" vertical="center"/>
    </xf>
    <xf numFmtId="168" fontId="65" fillId="0" borderId="0" xfId="0" applyNumberFormat="1" applyFont="1" applyFill="1" applyBorder="1"/>
    <xf numFmtId="168" fontId="61" fillId="0" borderId="0" xfId="0" applyNumberFormat="1" applyFont="1" applyFill="1" applyBorder="1"/>
    <xf numFmtId="168" fontId="61" fillId="0" borderId="0" xfId="0" applyNumberFormat="1" applyFont="1" applyFill="1" applyBorder="1" applyAlignment="1">
      <alignment vertical="center"/>
    </xf>
    <xf numFmtId="38" fontId="66" fillId="35" borderId="0" xfId="0" applyNumberFormat="1" applyFont="1" applyFill="1" applyBorder="1" applyAlignment="1">
      <alignment horizontal="center" vertical="center"/>
    </xf>
    <xf numFmtId="3" fontId="61" fillId="0" borderId="0" xfId="0" applyNumberFormat="1" applyFont="1" applyFill="1" applyBorder="1" applyAlignment="1">
      <alignment horizontal="center" vertical="center"/>
    </xf>
    <xf numFmtId="3" fontId="65" fillId="0" borderId="0" xfId="0" applyNumberFormat="1" applyFont="1" applyFill="1" applyBorder="1"/>
    <xf numFmtId="3" fontId="61" fillId="0" borderId="0" xfId="0" applyNumberFormat="1" applyFont="1" applyFill="1" applyBorder="1" applyAlignment="1">
      <alignment vertical="center"/>
    </xf>
    <xf numFmtId="9" fontId="58" fillId="2" borderId="0" xfId="8508" applyFont="1" applyFill="1" applyAlignment="1">
      <alignment horizontal="center"/>
    </xf>
    <xf numFmtId="0" fontId="58" fillId="2" borderId="0" xfId="0" quotePrefix="1" applyFont="1" applyFill="1" applyAlignment="1">
      <alignment horizontal="left"/>
    </xf>
    <xf numFmtId="0" fontId="58" fillId="2" borderId="0" xfId="0" applyFont="1" applyFill="1" applyAlignment="1">
      <alignment horizontal="left"/>
    </xf>
    <xf numFmtId="17" fontId="58" fillId="2" borderId="0" xfId="0" quotePrefix="1" applyNumberFormat="1" applyFont="1" applyFill="1" applyAlignment="1">
      <alignment horizontal="left"/>
    </xf>
    <xf numFmtId="0" fontId="81" fillId="2" borderId="0" xfId="0" applyFont="1" applyFill="1" applyAlignment="1">
      <alignment horizontal="center" vertical="center" wrapText="1"/>
    </xf>
    <xf numFmtId="0" fontId="58" fillId="0" borderId="0" xfId="0" applyFont="1" applyFill="1"/>
    <xf numFmtId="0" fontId="58" fillId="0" borderId="0" xfId="0" applyFont="1" applyFill="1" applyAlignment="1">
      <alignment vertical="center"/>
    </xf>
    <xf numFmtId="0" fontId="58" fillId="0" borderId="0" xfId="0" applyFont="1" applyFill="1" applyBorder="1"/>
    <xf numFmtId="0" fontId="64" fillId="3" borderId="34" xfId="0" applyFont="1" applyFill="1" applyBorder="1" applyAlignment="1">
      <alignment horizontal="center" vertical="center"/>
    </xf>
    <xf numFmtId="0" fontId="64" fillId="3" borderId="35" xfId="0" applyFont="1" applyFill="1" applyBorder="1" applyAlignment="1">
      <alignment horizontal="center" vertical="center"/>
    </xf>
    <xf numFmtId="4" fontId="64" fillId="3" borderId="35" xfId="0" applyNumberFormat="1" applyFont="1" applyFill="1" applyBorder="1" applyAlignment="1">
      <alignment horizontal="center" vertical="center"/>
    </xf>
    <xf numFmtId="38" fontId="64" fillId="3" borderId="35" xfId="0" applyNumberFormat="1" applyFont="1" applyFill="1" applyBorder="1" applyAlignment="1">
      <alignment horizontal="center" vertical="center"/>
    </xf>
    <xf numFmtId="168" fontId="64" fillId="3" borderId="35" xfId="0" applyNumberFormat="1" applyFont="1" applyFill="1" applyBorder="1" applyAlignment="1">
      <alignment horizontal="center" vertical="center"/>
    </xf>
    <xf numFmtId="3" fontId="64" fillId="3" borderId="35" xfId="0" applyNumberFormat="1" applyFont="1" applyFill="1" applyBorder="1" applyAlignment="1">
      <alignment horizontal="center" vertical="center"/>
    </xf>
    <xf numFmtId="168" fontId="64" fillId="3" borderId="36" xfId="0" applyNumberFormat="1" applyFont="1" applyFill="1" applyBorder="1" applyAlignment="1">
      <alignment horizontal="center" vertical="center"/>
    </xf>
    <xf numFmtId="0" fontId="68" fillId="34" borderId="37" xfId="0" applyFont="1" applyFill="1" applyBorder="1" applyAlignment="1">
      <alignment horizontal="center" vertical="center"/>
    </xf>
    <xf numFmtId="168" fontId="68" fillId="34" borderId="38" xfId="0" applyNumberFormat="1" applyFont="1" applyFill="1" applyBorder="1" applyAlignment="1">
      <alignment horizontal="center" vertical="center"/>
    </xf>
    <xf numFmtId="168" fontId="68" fillId="34" borderId="39" xfId="0" applyNumberFormat="1" applyFont="1" applyFill="1" applyBorder="1" applyAlignment="1">
      <alignment horizontal="center" vertical="center"/>
    </xf>
    <xf numFmtId="9" fontId="58" fillId="3" borderId="35" xfId="8508" applyFont="1" applyFill="1" applyBorder="1" applyAlignment="1">
      <alignment horizontal="center"/>
    </xf>
    <xf numFmtId="0" fontId="58" fillId="3" borderId="36" xfId="0" applyFont="1" applyFill="1" applyBorder="1"/>
    <xf numFmtId="0" fontId="67" fillId="0" borderId="21" xfId="0" applyFont="1" applyFill="1" applyBorder="1" applyAlignment="1">
      <alignment horizontal="left" vertical="center" wrapText="1"/>
    </xf>
    <xf numFmtId="0" fontId="65" fillId="0" borderId="0" xfId="0" applyFont="1" applyFill="1" applyBorder="1" applyAlignment="1">
      <alignment horizontal="left" vertical="center" wrapText="1"/>
    </xf>
    <xf numFmtId="168" fontId="66" fillId="0" borderId="0" xfId="0" applyNumberFormat="1" applyFont="1" applyFill="1" applyBorder="1" applyAlignment="1">
      <alignment horizontal="center" vertical="center"/>
    </xf>
    <xf numFmtId="9" fontId="58" fillId="2" borderId="0" xfId="8508" applyFont="1" applyFill="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0" fontId="67" fillId="0" borderId="21" xfId="0" applyFont="1" applyFill="1" applyBorder="1" applyAlignment="1">
      <alignment horizontal="center" vertical="center" wrapText="1"/>
    </xf>
    <xf numFmtId="38" fontId="65" fillId="35" borderId="0" xfId="0" applyNumberFormat="1" applyFont="1" applyFill="1" applyBorder="1" applyAlignment="1">
      <alignment horizontal="center" vertical="center"/>
    </xf>
    <xf numFmtId="38" fontId="58" fillId="2" borderId="0" xfId="0" applyNumberFormat="1" applyFont="1" applyFill="1"/>
    <xf numFmtId="194" fontId="61" fillId="2" borderId="0" xfId="0" applyNumberFormat="1" applyFont="1" applyFill="1" applyBorder="1" applyAlignment="1">
      <alignment horizontal="center" vertical="center"/>
    </xf>
    <xf numFmtId="38" fontId="61" fillId="2" borderId="0" xfId="0" applyNumberFormat="1" applyFont="1" applyFill="1" applyBorder="1" applyAlignment="1">
      <alignment horizontal="center" vertical="center"/>
    </xf>
    <xf numFmtId="0" fontId="61" fillId="2" borderId="0" xfId="0" applyFont="1" applyFill="1" applyBorder="1" applyAlignment="1">
      <alignment vertical="center"/>
    </xf>
    <xf numFmtId="38" fontId="61" fillId="2" borderId="0" xfId="0" applyNumberFormat="1" applyFont="1" applyFill="1" applyBorder="1" applyAlignment="1">
      <alignment vertical="center"/>
    </xf>
    <xf numFmtId="168" fontId="61" fillId="2" borderId="0" xfId="0" applyNumberFormat="1" applyFont="1" applyFill="1" applyBorder="1" applyAlignment="1">
      <alignment vertical="center"/>
    </xf>
    <xf numFmtId="3" fontId="61" fillId="2" borderId="0" xfId="0" applyNumberFormat="1" applyFont="1" applyFill="1" applyBorder="1" applyAlignment="1">
      <alignment vertical="center"/>
    </xf>
    <xf numFmtId="194" fontId="65" fillId="2" borderId="0" xfId="0" applyNumberFormat="1" applyFont="1" applyFill="1" applyBorder="1" applyAlignment="1">
      <alignment horizontal="center" vertical="center"/>
    </xf>
    <xf numFmtId="38" fontId="65" fillId="2" borderId="0" xfId="0" applyNumberFormat="1" applyFont="1" applyFill="1" applyBorder="1" applyAlignment="1">
      <alignment horizontal="center" vertical="center"/>
    </xf>
    <xf numFmtId="168" fontId="65" fillId="2" borderId="0" xfId="0" applyNumberFormat="1" applyFont="1" applyFill="1" applyBorder="1" applyAlignment="1">
      <alignment horizontal="center" vertical="center"/>
    </xf>
    <xf numFmtId="3" fontId="65" fillId="2" borderId="0" xfId="0" applyNumberFormat="1" applyFont="1" applyFill="1" applyBorder="1" applyAlignment="1">
      <alignment horizontal="center" vertical="center"/>
    </xf>
    <xf numFmtId="4" fontId="88" fillId="2" borderId="0" xfId="0" applyNumberFormat="1" applyFont="1" applyFill="1" applyBorder="1" applyAlignment="1">
      <alignment horizontal="center" vertical="center"/>
    </xf>
    <xf numFmtId="4" fontId="88" fillId="35" borderId="0" xfId="0" applyNumberFormat="1" applyFont="1" applyFill="1" applyBorder="1" applyAlignment="1">
      <alignment horizontal="center" vertical="center"/>
    </xf>
    <xf numFmtId="194" fontId="88" fillId="2" borderId="0" xfId="0" applyNumberFormat="1" applyFont="1" applyFill="1" applyBorder="1" applyAlignment="1">
      <alignment horizontal="center" vertical="center"/>
    </xf>
    <xf numFmtId="38" fontId="88" fillId="2" borderId="0" xfId="0" applyNumberFormat="1" applyFont="1" applyFill="1" applyBorder="1" applyAlignment="1">
      <alignment horizontal="center" vertical="center"/>
    </xf>
    <xf numFmtId="38" fontId="88" fillId="35" borderId="0" xfId="0" applyNumberFormat="1" applyFont="1" applyFill="1" applyBorder="1" applyAlignment="1">
      <alignment horizontal="center" vertical="center"/>
    </xf>
    <xf numFmtId="168" fontId="88" fillId="2" borderId="0" xfId="0" applyNumberFormat="1" applyFont="1" applyFill="1" applyBorder="1" applyAlignment="1">
      <alignment horizontal="center" vertical="center"/>
    </xf>
    <xf numFmtId="3" fontId="88" fillId="2" borderId="0" xfId="0" applyNumberFormat="1" applyFont="1" applyFill="1" applyBorder="1" applyAlignment="1">
      <alignment horizontal="center" vertical="center"/>
    </xf>
    <xf numFmtId="168" fontId="66" fillId="2" borderId="0" xfId="0" applyNumberFormat="1" applyFont="1" applyFill="1" applyBorder="1" applyAlignment="1">
      <alignment horizontal="center" vertical="center"/>
    </xf>
    <xf numFmtId="0" fontId="61" fillId="0" borderId="0" xfId="0" applyFont="1" applyFill="1" applyBorder="1" applyAlignment="1">
      <alignment vertical="center" wrapText="1"/>
    </xf>
    <xf numFmtId="0" fontId="58" fillId="2" borderId="0" xfId="0" applyFont="1" applyFill="1" applyAlignment="1">
      <alignment horizontal="left" vertical="center" wrapText="1"/>
    </xf>
    <xf numFmtId="0" fontId="65" fillId="0" borderId="0" xfId="8508" applyNumberFormat="1" applyFont="1" applyFill="1" applyAlignment="1">
      <alignment horizontal="center" vertical="center" wrapText="1"/>
    </xf>
    <xf numFmtId="4" fontId="88" fillId="0" borderId="0" xfId="0" applyNumberFormat="1" applyFont="1" applyFill="1" applyBorder="1" applyAlignment="1">
      <alignment horizontal="center" vertical="center"/>
    </xf>
    <xf numFmtId="38" fontId="88" fillId="0" borderId="0" xfId="0" applyNumberFormat="1" applyFont="1" applyFill="1" applyBorder="1" applyAlignment="1">
      <alignment horizontal="center" vertical="center"/>
    </xf>
    <xf numFmtId="168" fontId="88" fillId="0" borderId="0" xfId="0" applyNumberFormat="1" applyFont="1" applyFill="1" applyBorder="1" applyAlignment="1">
      <alignment horizontal="center" vertical="center"/>
    </xf>
    <xf numFmtId="3" fontId="88" fillId="0" borderId="0" xfId="0" applyNumberFormat="1" applyFont="1" applyFill="1" applyBorder="1" applyAlignment="1">
      <alignment horizontal="center" vertical="center"/>
    </xf>
    <xf numFmtId="194" fontId="88" fillId="0" borderId="0" xfId="0" applyNumberFormat="1" applyFont="1" applyFill="1" applyBorder="1" applyAlignment="1">
      <alignment horizontal="center" vertical="center"/>
    </xf>
    <xf numFmtId="0" fontId="68" fillId="3" borderId="34" xfId="0" applyFont="1" applyFill="1" applyBorder="1" applyAlignment="1">
      <alignment horizontal="center" vertical="center"/>
    </xf>
    <xf numFmtId="0" fontId="68" fillId="3" borderId="35" xfId="0" applyFont="1" applyFill="1" applyBorder="1" applyAlignment="1">
      <alignment horizontal="center" vertical="center"/>
    </xf>
    <xf numFmtId="4" fontId="68" fillId="3" borderId="35" xfId="0" applyNumberFormat="1" applyFont="1" applyFill="1" applyBorder="1" applyAlignment="1">
      <alignment horizontal="center" vertical="center"/>
    </xf>
    <xf numFmtId="38" fontId="68" fillId="3" borderId="35" xfId="0" applyNumberFormat="1" applyFont="1" applyFill="1" applyBorder="1" applyAlignment="1">
      <alignment horizontal="center" vertical="center"/>
    </xf>
    <xf numFmtId="168" fontId="68" fillId="3" borderId="35" xfId="0" applyNumberFormat="1" applyFont="1" applyFill="1" applyBorder="1" applyAlignment="1">
      <alignment horizontal="center" vertical="center"/>
    </xf>
    <xf numFmtId="3" fontId="68" fillId="3" borderId="35" xfId="0" applyNumberFormat="1" applyFont="1" applyFill="1" applyBorder="1" applyAlignment="1">
      <alignment horizontal="center" vertical="center"/>
    </xf>
    <xf numFmtId="168" fontId="68" fillId="3" borderId="36" xfId="0" applyNumberFormat="1" applyFont="1" applyFill="1" applyBorder="1" applyAlignment="1">
      <alignment horizontal="center" vertical="center"/>
    </xf>
    <xf numFmtId="0" fontId="90" fillId="2" borderId="0" xfId="0" applyFont="1" applyFill="1"/>
    <xf numFmtId="0" fontId="91" fillId="34" borderId="37" xfId="0" applyFont="1" applyFill="1" applyBorder="1" applyAlignment="1">
      <alignment horizontal="center" vertical="center"/>
    </xf>
    <xf numFmtId="0" fontId="91" fillId="34" borderId="38" xfId="0" applyFont="1" applyFill="1" applyBorder="1" applyAlignment="1">
      <alignment horizontal="center" vertical="center"/>
    </xf>
    <xf numFmtId="4" fontId="91" fillId="34" borderId="38" xfId="0" applyNumberFormat="1" applyFont="1" applyFill="1" applyBorder="1" applyAlignment="1">
      <alignment horizontal="center" vertical="center"/>
    </xf>
    <xf numFmtId="38" fontId="91" fillId="34" borderId="38" xfId="0" applyNumberFormat="1" applyFont="1" applyFill="1" applyBorder="1" applyAlignment="1">
      <alignment horizontal="center" vertical="center"/>
    </xf>
    <xf numFmtId="168" fontId="91" fillId="34" borderId="38" xfId="0" applyNumberFormat="1" applyFont="1" applyFill="1" applyBorder="1" applyAlignment="1">
      <alignment horizontal="center" vertical="center"/>
    </xf>
    <xf numFmtId="3" fontId="91" fillId="34" borderId="38" xfId="0" applyNumberFormat="1" applyFont="1" applyFill="1" applyBorder="1" applyAlignment="1">
      <alignment horizontal="center" vertical="center"/>
    </xf>
    <xf numFmtId="0" fontId="61" fillId="2" borderId="0" xfId="0" applyFont="1" applyFill="1" applyAlignment="1">
      <alignment vertical="center"/>
    </xf>
    <xf numFmtId="0" fontId="57" fillId="2" borderId="0" xfId="0" applyFont="1" applyFill="1" applyBorder="1" applyAlignment="1">
      <alignment horizontal="center" vertical="center"/>
    </xf>
    <xf numFmtId="0" fontId="59" fillId="2" borderId="0" xfId="0" applyFont="1" applyFill="1" applyBorder="1" applyAlignment="1">
      <alignment horizontal="center" vertical="center"/>
    </xf>
    <xf numFmtId="0" fontId="58" fillId="2" borderId="0" xfId="0" applyFont="1" applyFill="1" applyBorder="1" applyAlignment="1">
      <alignment horizontal="center"/>
    </xf>
    <xf numFmtId="39" fontId="65" fillId="0" borderId="0" xfId="8507" applyNumberFormat="1" applyFont="1" applyFill="1" applyBorder="1" applyAlignment="1">
      <alignment horizontal="center" vertical="center"/>
    </xf>
    <xf numFmtId="39" fontId="66" fillId="0" borderId="0" xfId="8507" applyNumberFormat="1" applyFont="1" applyFill="1" applyBorder="1" applyAlignment="1">
      <alignment horizontal="center" vertical="center"/>
    </xf>
    <xf numFmtId="39" fontId="61" fillId="0" borderId="0" xfId="8507" applyNumberFormat="1" applyFont="1" applyFill="1" applyBorder="1" applyAlignment="1">
      <alignment horizontal="center" vertical="center"/>
    </xf>
    <xf numFmtId="39" fontId="58" fillId="2" borderId="0" xfId="0" applyNumberFormat="1" applyFont="1" applyFill="1" applyAlignment="1">
      <alignment horizontal="center"/>
    </xf>
    <xf numFmtId="39" fontId="65" fillId="0" borderId="0" xfId="8507" applyNumberFormat="1" applyFont="1" applyFill="1" applyBorder="1" applyAlignment="1">
      <alignment horizontal="center" vertical="center" wrapText="1"/>
    </xf>
    <xf numFmtId="39" fontId="61" fillId="0" borderId="0" xfId="0" applyNumberFormat="1" applyFont="1" applyFill="1" applyBorder="1" applyAlignment="1">
      <alignment horizontal="center" vertical="center"/>
    </xf>
    <xf numFmtId="39" fontId="68" fillId="34" borderId="38" xfId="0"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39" fontId="65" fillId="0" borderId="0" xfId="8507" applyNumberFormat="1" applyFont="1" applyFill="1" applyBorder="1" applyAlignment="1">
      <alignment horizontal="center" vertical="center"/>
    </xf>
    <xf numFmtId="0" fontId="67" fillId="0" borderId="20"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22" xfId="0" applyFont="1" applyFill="1" applyBorder="1" applyAlignment="1">
      <alignment horizontal="center" vertical="center" wrapText="1"/>
    </xf>
    <xf numFmtId="4" fontId="66" fillId="0" borderId="0" xfId="0" applyNumberFormat="1" applyFont="1" applyFill="1" applyBorder="1" applyAlignment="1">
      <alignment horizontal="center" vertical="center"/>
    </xf>
    <xf numFmtId="4" fontId="66" fillId="35" borderId="0" xfId="0" applyNumberFormat="1" applyFont="1" applyFill="1" applyBorder="1" applyAlignment="1">
      <alignment horizontal="center" vertical="center"/>
    </xf>
    <xf numFmtId="38" fontId="65" fillId="35" borderId="0" xfId="0" applyNumberFormat="1" applyFont="1" applyFill="1" applyBorder="1" applyAlignment="1">
      <alignment horizontal="center" vertical="center"/>
    </xf>
    <xf numFmtId="17" fontId="58" fillId="2" borderId="0" xfId="0" quotePrefix="1" applyNumberFormat="1" applyFont="1" applyFill="1" applyAlignment="1">
      <alignment horizontal="left" vertical="center"/>
    </xf>
    <xf numFmtId="0" fontId="58" fillId="2" borderId="0" xfId="0" applyFont="1" applyFill="1" applyAlignment="1">
      <alignment horizontal="left" vertical="center"/>
    </xf>
    <xf numFmtId="9" fontId="58" fillId="2" borderId="0" xfId="8508" applyFont="1" applyFill="1" applyAlignment="1">
      <alignment horizontal="center" vertical="center"/>
    </xf>
    <xf numFmtId="4" fontId="67" fillId="0" borderId="22" xfId="0" applyNumberFormat="1" applyFont="1" applyFill="1" applyBorder="1" applyAlignment="1">
      <alignment horizontal="center" vertical="center" wrapText="1"/>
    </xf>
    <xf numFmtId="0" fontId="67" fillId="0" borderId="33" xfId="0" applyFont="1" applyFill="1" applyBorder="1" applyAlignment="1">
      <alignment horizontal="center" vertical="center" wrapText="1"/>
    </xf>
    <xf numFmtId="4" fontId="65" fillId="0" borderId="0" xfId="0" applyNumberFormat="1" applyFont="1" applyFill="1" applyBorder="1" applyAlignment="1">
      <alignment horizontal="center" vertical="center"/>
    </xf>
    <xf numFmtId="4" fontId="65" fillId="35" borderId="0" xfId="0" applyNumberFormat="1" applyFont="1" applyFill="1" applyBorder="1" applyAlignment="1">
      <alignment horizontal="center" vertical="center"/>
    </xf>
    <xf numFmtId="38" fontId="65" fillId="0" borderId="0" xfId="0" applyNumberFormat="1" applyFont="1" applyFill="1" applyBorder="1" applyAlignment="1">
      <alignment horizontal="center" vertical="center"/>
    </xf>
    <xf numFmtId="168" fontId="65" fillId="0" borderId="0" xfId="0" applyNumberFormat="1" applyFont="1" applyFill="1" applyBorder="1" applyAlignment="1">
      <alignment horizontal="center" vertical="center"/>
    </xf>
    <xf numFmtId="3" fontId="65" fillId="0" borderId="0" xfId="0" applyNumberFormat="1" applyFont="1" applyFill="1" applyBorder="1" applyAlignment="1">
      <alignment horizontal="center" vertical="center"/>
    </xf>
    <xf numFmtId="0" fontId="58" fillId="2" borderId="0" xfId="0" quotePrefix="1" applyFont="1" applyFill="1" applyAlignment="1">
      <alignment horizontal="left" vertical="center"/>
    </xf>
    <xf numFmtId="0" fontId="70" fillId="3" borderId="0" xfId="0" applyFont="1" applyFill="1" applyBorder="1" applyAlignment="1">
      <alignment horizontal="center" vertical="center"/>
    </xf>
    <xf numFmtId="0" fontId="70" fillId="2" borderId="24" xfId="0" applyFont="1" applyFill="1" applyBorder="1" applyAlignment="1">
      <alignment horizontal="center" vertical="center" wrapText="1"/>
    </xf>
    <xf numFmtId="0" fontId="70" fillId="2" borderId="23" xfId="0" applyFont="1" applyFill="1" applyBorder="1" applyAlignment="1">
      <alignment horizontal="center" vertical="center" wrapText="1"/>
    </xf>
    <xf numFmtId="0" fontId="70" fillId="3" borderId="20" xfId="0" applyFont="1" applyFill="1" applyBorder="1" applyAlignment="1">
      <alignment horizontal="center" vertical="center"/>
    </xf>
    <xf numFmtId="0" fontId="74" fillId="0" borderId="0" xfId="0" applyFont="1" applyFill="1" applyBorder="1" applyAlignment="1">
      <alignment horizontal="center" vertical="center" wrapText="1"/>
    </xf>
    <xf numFmtId="0" fontId="74" fillId="0" borderId="21"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6" fillId="0" borderId="21" xfId="0" applyFont="1" applyFill="1" applyBorder="1" applyAlignment="1">
      <alignment horizontal="center" vertical="center" wrapText="1"/>
    </xf>
    <xf numFmtId="0" fontId="76" fillId="35" borderId="0" xfId="0" applyFont="1" applyFill="1" applyBorder="1" applyAlignment="1">
      <alignment horizontal="center" vertical="center" wrapText="1"/>
    </xf>
    <xf numFmtId="0" fontId="76" fillId="35" borderId="21" xfId="0" applyFont="1" applyFill="1" applyBorder="1" applyAlignment="1">
      <alignment horizontal="center" vertical="center" wrapText="1"/>
    </xf>
    <xf numFmtId="0" fontId="76" fillId="0" borderId="29" xfId="0" applyFont="1" applyFill="1" applyBorder="1" applyAlignment="1">
      <alignment horizontal="center" vertical="center"/>
    </xf>
    <xf numFmtId="0" fontId="76" fillId="0" borderId="0" xfId="0" applyFont="1" applyFill="1" applyBorder="1" applyAlignment="1">
      <alignment horizontal="center" vertical="center"/>
    </xf>
    <xf numFmtId="0" fontId="76" fillId="0" borderId="27" xfId="0" applyFont="1" applyFill="1" applyBorder="1" applyAlignment="1">
      <alignment horizontal="center" vertical="center"/>
    </xf>
    <xf numFmtId="0" fontId="74" fillId="0" borderId="20" xfId="0" applyFont="1" applyFill="1" applyBorder="1" applyAlignment="1">
      <alignment horizontal="center" vertical="center" wrapText="1"/>
    </xf>
    <xf numFmtId="0" fontId="76" fillId="0" borderId="32" xfId="0" applyFont="1" applyFill="1" applyBorder="1" applyAlignment="1">
      <alignment horizontal="center" vertical="center"/>
    </xf>
    <xf numFmtId="0" fontId="76" fillId="0" borderId="20" xfId="0" applyFont="1" applyFill="1" applyBorder="1" applyAlignment="1">
      <alignment horizontal="center" vertical="center"/>
    </xf>
  </cellXfs>
  <cellStyles count="8509">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xfId="8508" builtinId="5"/>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52C6-478E-9FAB-B9C5049D796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Norte'!$A$2:$A$4</c:f>
              <c:strCache>
                <c:ptCount val="3"/>
                <c:pt idx="0">
                  <c:v>Ctes a Normalizar </c:v>
                </c:pt>
                <c:pt idx="1">
                  <c:v>Ctes a Contratar</c:v>
                </c:pt>
                <c:pt idx="2">
                  <c:v>Ctes Prepago</c:v>
                </c:pt>
              </c:strCache>
            </c:strRef>
          </c:cat>
          <c:val>
            <c:numRef>
              <c:f>'Sto Dgo Norte'!$B$2:$B$4</c:f>
              <c:numCache>
                <c:formatCode>#,##0</c:formatCode>
                <c:ptCount val="3"/>
                <c:pt idx="0" formatCode="0">
                  <c:v>90632.423999999999</c:v>
                </c:pt>
                <c:pt idx="1">
                  <c:v>63663.489719999998</c:v>
                </c:pt>
                <c:pt idx="2" formatCode="0">
                  <c:v>22573.599999999999</c:v>
                </c:pt>
              </c:numCache>
            </c:numRef>
          </c:val>
          <c:extLst xmlns:c16r2="http://schemas.microsoft.com/office/drawing/2015/06/chart">
            <c:ext xmlns:c16="http://schemas.microsoft.com/office/drawing/2014/chart" uri="{C3380CC4-5D6E-409C-BE32-E72D297353CC}">
              <c16:uniqueId val="{00000001-52C6-478E-9FAB-B9C5049D796B}"/>
            </c:ext>
          </c:extLst>
        </c:ser>
        <c:dLbls>
          <c:showLegendKey val="0"/>
          <c:showVal val="0"/>
          <c:showCatName val="0"/>
          <c:showSerName val="0"/>
          <c:showPercent val="0"/>
          <c:showBubbleSize val="0"/>
        </c:dLbls>
        <c:gapWidth val="75"/>
        <c:axId val="1643400608"/>
        <c:axId val="1644714192"/>
      </c:barChart>
      <c:catAx>
        <c:axId val="164340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644714192"/>
        <c:crosses val="autoZero"/>
        <c:auto val="1"/>
        <c:lblAlgn val="ctr"/>
        <c:lblOffset val="100"/>
        <c:noMultiLvlLbl val="0"/>
      </c:catAx>
      <c:valAx>
        <c:axId val="1644714192"/>
        <c:scaling>
          <c:orientation val="minMax"/>
        </c:scaling>
        <c:delete val="1"/>
        <c:axPos val="l"/>
        <c:numFmt formatCode="0" sourceLinked="1"/>
        <c:majorTickMark val="none"/>
        <c:minorTickMark val="none"/>
        <c:tickLblPos val="nextTo"/>
        <c:crossAx val="1643400608"/>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Norte'!$B$1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6BF8-4289-A0AE-54F1D5C7AE7A}"/>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6BF8-4289-A0AE-54F1D5C7AE7A}"/>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Norte'!$A$10:$A$16</c:f>
              <c:strCache>
                <c:ptCount val="7"/>
                <c:pt idx="0">
                  <c:v>Los Alcarrizos</c:v>
                </c:pt>
                <c:pt idx="1">
                  <c:v>KDIE101</c:v>
                </c:pt>
                <c:pt idx="2">
                  <c:v>KDIE104</c:v>
                </c:pt>
                <c:pt idx="3">
                  <c:v>PALA102</c:v>
                </c:pt>
                <c:pt idx="4">
                  <c:v>HANU101-102</c:v>
                </c:pt>
                <c:pt idx="5">
                  <c:v>PALA101</c:v>
                </c:pt>
                <c:pt idx="6">
                  <c:v>CSAT101</c:v>
                </c:pt>
              </c:strCache>
            </c:strRef>
          </c:cat>
          <c:val>
            <c:numRef>
              <c:f>'Sto Dgo Norte'!$B$10:$B$16</c:f>
              <c:numCache>
                <c:formatCode>General</c:formatCode>
                <c:ptCount val="7"/>
                <c:pt idx="0">
                  <c:v>7.16</c:v>
                </c:pt>
                <c:pt idx="1">
                  <c:v>3.66</c:v>
                </c:pt>
                <c:pt idx="2" formatCode="#,##0">
                  <c:v>2.33</c:v>
                </c:pt>
                <c:pt idx="3">
                  <c:v>1.95</c:v>
                </c:pt>
                <c:pt idx="4">
                  <c:v>1.9</c:v>
                </c:pt>
                <c:pt idx="5">
                  <c:v>1.88</c:v>
                </c:pt>
                <c:pt idx="6">
                  <c:v>1.8</c:v>
                </c:pt>
              </c:numCache>
            </c:numRef>
          </c:val>
          <c:extLst xmlns:c16r2="http://schemas.microsoft.com/office/drawing/2015/06/chart">
            <c:ext xmlns:c16="http://schemas.microsoft.com/office/drawing/2014/chart" uri="{C3380CC4-5D6E-409C-BE32-E72D297353CC}">
              <c16:uniqueId val="{00000001-6BF8-4289-A0AE-54F1D5C7AE7A}"/>
            </c:ext>
          </c:extLst>
        </c:ser>
        <c:dLbls>
          <c:showLegendKey val="0"/>
          <c:showVal val="0"/>
          <c:showCatName val="0"/>
          <c:showSerName val="0"/>
          <c:showPercent val="0"/>
          <c:showBubbleSize val="0"/>
        </c:dLbls>
        <c:gapWidth val="75"/>
        <c:axId val="1343232592"/>
        <c:axId val="1343234768"/>
      </c:barChart>
      <c:catAx>
        <c:axId val="1343232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343234768"/>
        <c:crosses val="autoZero"/>
        <c:auto val="1"/>
        <c:lblAlgn val="ctr"/>
        <c:lblOffset val="100"/>
        <c:noMultiLvlLbl val="0"/>
      </c:catAx>
      <c:valAx>
        <c:axId val="1343234768"/>
        <c:scaling>
          <c:orientation val="minMax"/>
        </c:scaling>
        <c:delete val="1"/>
        <c:axPos val="l"/>
        <c:numFmt formatCode="General" sourceLinked="1"/>
        <c:majorTickMark val="none"/>
        <c:minorTickMark val="none"/>
        <c:tickLblPos val="nextTo"/>
        <c:crossAx val="1343232592"/>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66322539107025458"/>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F789-4DAC-BDEB-DF082CC2F79B}"/>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1"/>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Oeste'!$A$2:$A$4</c:f>
              <c:strCache>
                <c:ptCount val="3"/>
                <c:pt idx="0">
                  <c:v>Ctes a Normalizar </c:v>
                </c:pt>
                <c:pt idx="1">
                  <c:v>Ctes a Contratar</c:v>
                </c:pt>
                <c:pt idx="2">
                  <c:v>Ctes Prepago</c:v>
                </c:pt>
              </c:strCache>
            </c:strRef>
          </c:cat>
          <c:val>
            <c:numRef>
              <c:f>'Sto Dgo Oeste'!$B$2:$B$4</c:f>
              <c:numCache>
                <c:formatCode>#,##0</c:formatCode>
                <c:ptCount val="3"/>
                <c:pt idx="0" formatCode="0">
                  <c:v>83479.399999999994</c:v>
                </c:pt>
                <c:pt idx="1">
                  <c:v>45975.118579999995</c:v>
                </c:pt>
                <c:pt idx="2" formatCode="0">
                  <c:v>43839.199999999997</c:v>
                </c:pt>
              </c:numCache>
            </c:numRef>
          </c:val>
          <c:extLst xmlns:c16r2="http://schemas.microsoft.com/office/drawing/2015/06/chart">
            <c:ext xmlns:c16="http://schemas.microsoft.com/office/drawing/2014/chart" uri="{C3380CC4-5D6E-409C-BE32-E72D297353CC}">
              <c16:uniqueId val="{00000001-F789-4DAC-BDEB-DF082CC2F79B}"/>
            </c:ext>
          </c:extLst>
        </c:ser>
        <c:dLbls>
          <c:showLegendKey val="0"/>
          <c:showVal val="0"/>
          <c:showCatName val="0"/>
          <c:showSerName val="0"/>
          <c:showPercent val="0"/>
          <c:showBubbleSize val="0"/>
        </c:dLbls>
        <c:gapWidth val="75"/>
        <c:axId val="1343233680"/>
        <c:axId val="1343234224"/>
      </c:barChart>
      <c:catAx>
        <c:axId val="134323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1343234224"/>
        <c:crosses val="autoZero"/>
        <c:auto val="1"/>
        <c:lblAlgn val="ctr"/>
        <c:lblOffset val="100"/>
        <c:noMultiLvlLbl val="0"/>
      </c:catAx>
      <c:valAx>
        <c:axId val="1343234224"/>
        <c:scaling>
          <c:orientation val="minMax"/>
        </c:scaling>
        <c:delete val="1"/>
        <c:axPos val="l"/>
        <c:numFmt formatCode="0" sourceLinked="1"/>
        <c:majorTickMark val="none"/>
        <c:minorTickMark val="none"/>
        <c:tickLblPos val="nextTo"/>
        <c:crossAx val="1343233680"/>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5625195682226514"/>
          <c:y val="7.1090195644564827E-2"/>
        </c:manualLayout>
      </c:layout>
      <c:overlay val="0"/>
      <c:spPr>
        <a:noFill/>
        <a:ln>
          <a:noFill/>
        </a:ln>
        <a:effectLst/>
      </c:spPr>
      <c:txPr>
        <a:bodyPr rot="0" spcFirstLastPara="1" vertOverflow="ellipsis" vert="horz" wrap="square" anchor="ctr" anchorCtr="1"/>
        <a:lstStyle/>
        <a:p>
          <a:pPr>
            <a:defRPr lang="es-419" sz="1400" b="0" i="0" u="none" strike="noStrike" kern="1200" spc="0" baseline="0" noProof="0">
              <a:solidFill>
                <a:schemeClr val="tx1">
                  <a:lumMod val="65000"/>
                  <a:lumOff val="35000"/>
                </a:schemeClr>
              </a:solidFill>
              <a:latin typeface="+mn-lt"/>
              <a:ea typeface="+mn-ea"/>
              <a:cs typeface="+mn-cs"/>
            </a:defRPr>
          </a:pPr>
          <a:endParaRPr lang="es-DO"/>
        </a:p>
      </c:txPr>
    </c:title>
    <c:autoTitleDeleted val="0"/>
    <c:plotArea>
      <c:layout>
        <c:manualLayout>
          <c:layoutTarget val="inner"/>
          <c:xMode val="edge"/>
          <c:yMode val="edge"/>
          <c:x val="3.3645300977327354E-2"/>
          <c:y val="0.21858275854467271"/>
          <c:w val="0.93270939804534525"/>
          <c:h val="0.55830144670175963"/>
        </c:manualLayout>
      </c:layout>
      <c:barChart>
        <c:barDir val="col"/>
        <c:grouping val="clustered"/>
        <c:varyColors val="0"/>
        <c:ser>
          <c:idx val="0"/>
          <c:order val="0"/>
          <c:tx>
            <c:strRef>
              <c:f>'Sto Dgo Oeste'!$B$1</c:f>
              <c:strCache>
                <c:ptCount val="1"/>
              </c:strCache>
            </c:strRef>
          </c:tx>
          <c:spPr>
            <a:solidFill>
              <a:schemeClr val="accent1"/>
            </a:solidFill>
            <a:ln>
              <a:noFill/>
            </a:ln>
            <a:effectLst/>
          </c:spPr>
          <c:invertIfNegative val="0"/>
          <c:dPt>
            <c:idx val="0"/>
            <c:invertIfNegative val="0"/>
            <c:bubble3D val="0"/>
            <c:extLst xmlns:c16r2="http://schemas.microsoft.com/office/drawing/2015/06/chart">
              <c:ext xmlns:c16="http://schemas.microsoft.com/office/drawing/2014/chart" uri="{C3380CC4-5D6E-409C-BE32-E72D297353CC}">
                <c16:uniqueId val="{00000000-C808-4282-8A99-DF04B138CEDB}"/>
              </c:ext>
            </c:extLst>
          </c:dPt>
          <c:dLbls>
            <c:dLbl>
              <c:idx val="0"/>
              <c:layout>
                <c:manualLayout>
                  <c:x val="-1.2452077771488539E-17"/>
                  <c:y val="1.2446587478929006E-2"/>
                </c:manualLayout>
              </c:layou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C808-4282-8A99-DF04B138CEDB}"/>
                </c:ext>
                <c:ext xmlns:c15="http://schemas.microsoft.com/office/drawing/2012/chart" uri="{CE6537A1-D6FC-4f65-9D91-7224C49458BB}"/>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6">
                        <a:lumMod val="75000"/>
                      </a:schemeClr>
                    </a:solidFill>
                    <a:latin typeface="+mn-lt"/>
                    <a:ea typeface="+mn-ea"/>
                    <a:cs typeface="+mn-cs"/>
                  </a:defRPr>
                </a:pPr>
                <a:endParaRPr lang="es-D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'Sto Dgo Oeste'!$A$10:$A$20</c:f>
              <c:strCache>
                <c:ptCount val="11"/>
                <c:pt idx="0">
                  <c:v>KDIE101</c:v>
                </c:pt>
                <c:pt idx="1">
                  <c:v>HNUV104</c:v>
                </c:pt>
                <c:pt idx="2">
                  <c:v>KDIE104</c:v>
                </c:pt>
                <c:pt idx="3">
                  <c:v>CUAR104</c:v>
                </c:pt>
                <c:pt idx="4">
                  <c:v>PALA101</c:v>
                </c:pt>
                <c:pt idx="5">
                  <c:v>COHE101</c:v>
                </c:pt>
                <c:pt idx="6">
                  <c:v>COHE103</c:v>
                </c:pt>
                <c:pt idx="7">
                  <c:v>AHON102</c:v>
                </c:pt>
                <c:pt idx="8">
                  <c:v>BAYO102</c:v>
                </c:pt>
                <c:pt idx="9">
                  <c:v>LPRA106</c:v>
                </c:pt>
                <c:pt idx="10">
                  <c:v>CUAR103</c:v>
                </c:pt>
              </c:strCache>
            </c:strRef>
          </c:cat>
          <c:val>
            <c:numRef>
              <c:f>'Sto Dgo Oeste'!$B$10:$B$20</c:f>
              <c:numCache>
                <c:formatCode>General</c:formatCode>
                <c:ptCount val="11"/>
                <c:pt idx="0">
                  <c:v>3.66</c:v>
                </c:pt>
                <c:pt idx="1">
                  <c:v>2.58</c:v>
                </c:pt>
                <c:pt idx="2" formatCode="#,##0">
                  <c:v>2.33</c:v>
                </c:pt>
                <c:pt idx="3">
                  <c:v>2.02</c:v>
                </c:pt>
                <c:pt idx="4">
                  <c:v>1.88</c:v>
                </c:pt>
                <c:pt idx="5">
                  <c:v>1.74</c:v>
                </c:pt>
                <c:pt idx="6">
                  <c:v>1.68</c:v>
                </c:pt>
                <c:pt idx="7">
                  <c:v>1.37</c:v>
                </c:pt>
                <c:pt idx="8">
                  <c:v>1.36</c:v>
                </c:pt>
                <c:pt idx="9">
                  <c:v>1.34</c:v>
                </c:pt>
                <c:pt idx="10">
                  <c:v>0.56000000000000005</c:v>
                </c:pt>
              </c:numCache>
            </c:numRef>
          </c:val>
          <c:extLst xmlns:c16r2="http://schemas.microsoft.com/office/drawing/2015/06/chart">
            <c:ext xmlns:c16="http://schemas.microsoft.com/office/drawing/2014/chart" uri="{C3380CC4-5D6E-409C-BE32-E72D297353CC}">
              <c16:uniqueId val="{00000001-C808-4282-8A99-DF04B138CEDB}"/>
            </c:ext>
          </c:extLst>
        </c:ser>
        <c:dLbls>
          <c:showLegendKey val="0"/>
          <c:showVal val="0"/>
          <c:showCatName val="0"/>
          <c:showSerName val="0"/>
          <c:showPercent val="0"/>
          <c:showBubbleSize val="0"/>
        </c:dLbls>
        <c:gapWidth val="75"/>
        <c:axId val="2037256656"/>
        <c:axId val="2037258288"/>
      </c:barChart>
      <c:catAx>
        <c:axId val="2037256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97" b="0" i="0" u="none" strike="noStrike" kern="1200" baseline="0">
                <a:solidFill>
                  <a:schemeClr val="tx1">
                    <a:lumMod val="65000"/>
                    <a:lumOff val="35000"/>
                  </a:schemeClr>
                </a:solidFill>
                <a:latin typeface="+mn-lt"/>
                <a:ea typeface="+mn-ea"/>
                <a:cs typeface="+mn-cs"/>
              </a:defRPr>
            </a:pPr>
            <a:endParaRPr lang="es-DO"/>
          </a:p>
        </c:txPr>
        <c:crossAx val="2037258288"/>
        <c:crosses val="autoZero"/>
        <c:auto val="1"/>
        <c:lblAlgn val="ctr"/>
        <c:lblOffset val="100"/>
        <c:noMultiLvlLbl val="0"/>
      </c:catAx>
      <c:valAx>
        <c:axId val="2037258288"/>
        <c:scaling>
          <c:orientation val="minMax"/>
        </c:scaling>
        <c:delete val="1"/>
        <c:axPos val="l"/>
        <c:numFmt formatCode="General" sourceLinked="1"/>
        <c:majorTickMark val="none"/>
        <c:minorTickMark val="none"/>
        <c:tickLblPos val="nextTo"/>
        <c:crossAx val="2037256656"/>
        <c:crosses val="autoZero"/>
        <c:crossBetween val="between"/>
      </c:valAx>
      <c:spPr>
        <a:noFill/>
        <a:ln>
          <a:solidFill>
            <a:schemeClr val="bg1">
              <a:lumMod val="95000"/>
            </a:schemeClr>
          </a:solidFill>
        </a:ln>
        <a:effectLst/>
      </c:spPr>
    </c:plotArea>
    <c:plotVisOnly val="1"/>
    <c:dispBlanksAs val="gap"/>
    <c:showDLblsOverMax val="0"/>
  </c:chart>
  <c:spPr>
    <a:noFill/>
    <a:ln>
      <a:noFill/>
    </a:ln>
    <a:effectLst/>
  </c:spPr>
  <c:txPr>
    <a:bodyPr/>
    <a:lstStyle/>
    <a:p>
      <a:pPr>
        <a:defRPr/>
      </a:pPr>
      <a:endParaRPr lang="es-D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45</xdr:row>
      <xdr:rowOff>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858000" cy="857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130970</xdr:colOff>
      <xdr:row>0</xdr:row>
      <xdr:rowOff>261938</xdr:rowOff>
    </xdr:from>
    <xdr:to>
      <xdr:col>19</xdr:col>
      <xdr:colOff>726282</xdr:colOff>
      <xdr:row>3</xdr:row>
      <xdr:rowOff>154782</xdr:rowOff>
    </xdr:to>
    <xdr:sp macro="" textlink="">
      <xdr:nvSpPr>
        <xdr:cNvPr id="2" name="CuadroTexto 1"/>
        <xdr:cNvSpPr txBox="1"/>
      </xdr:nvSpPr>
      <xdr:spPr>
        <a:xfrm>
          <a:off x="14742320" y="261938"/>
          <a:ext cx="3062287" cy="10263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200" b="1"/>
            <a:t>Nota: </a:t>
          </a:r>
        </a:p>
        <a:p>
          <a:r>
            <a:rPr lang="es-DO" sz="1200"/>
            <a:t/>
          </a:r>
          <a:br>
            <a:rPr lang="es-DO" sz="1200"/>
          </a:br>
          <a:r>
            <a:rPr lang="es-DO" sz="1200"/>
            <a:t>Avance de los Circuitos</a:t>
          </a:r>
          <a:r>
            <a:rPr lang="es-DO" sz="1200" baseline="0"/>
            <a:t> al 21.02.2018</a:t>
          </a:r>
          <a:br>
            <a:rPr lang="es-DO" sz="1200" baseline="0"/>
          </a:br>
          <a:r>
            <a:rPr lang="es-DO" sz="1200" baseline="0"/>
            <a:t>Avance de los Polígonos al 11.02.2018</a:t>
          </a:r>
          <a:endParaRPr lang="es-DO"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204108</xdr:colOff>
      <xdr:row>0</xdr:row>
      <xdr:rowOff>108856</xdr:rowOff>
    </xdr:from>
    <xdr:to>
      <xdr:col>14</xdr:col>
      <xdr:colOff>1329736</xdr:colOff>
      <xdr:row>3</xdr:row>
      <xdr:rowOff>0</xdr:rowOff>
    </xdr:to>
    <xdr:pic>
      <xdr:nvPicPr>
        <xdr:cNvPr id="2" name="Imagen 26" descr="Logo nuevo EDESUR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53208" y="108856"/>
          <a:ext cx="2268628" cy="1024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121584</xdr:colOff>
      <xdr:row>19</xdr:row>
      <xdr:rowOff>8404</xdr:rowOff>
    </xdr:from>
    <xdr:to>
      <xdr:col>10</xdr:col>
      <xdr:colOff>425824</xdr:colOff>
      <xdr:row>38</xdr:row>
      <xdr:rowOff>179294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0.1904</cdr:x>
      <cdr:y>0.04014</cdr:y>
    </cdr:from>
    <cdr:to>
      <cdr:x>0.81208</cdr:x>
      <cdr:y>0.12352</cdr:y>
    </cdr:to>
    <cdr:sp macro="" textlink="">
      <cdr:nvSpPr>
        <cdr:cNvPr id="2" name="CuadroTexto 1"/>
        <cdr:cNvSpPr txBox="1"/>
      </cdr:nvSpPr>
      <cdr:spPr>
        <a:xfrm xmlns:a="http://schemas.openxmlformats.org/drawingml/2006/main">
          <a:off x="790575" y="123825"/>
          <a:ext cx="2581275"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100" b="1" i="0" baseline="0">
              <a:solidFill>
                <a:schemeClr val="tx1">
                  <a:lumMod val="75000"/>
                  <a:lumOff val="25000"/>
                </a:schemeClr>
              </a:solidFill>
              <a:effectLst/>
              <a:latin typeface="+mn-lt"/>
              <a:ea typeface="+mn-ea"/>
              <a:cs typeface="+mn-cs"/>
            </a:rPr>
            <a:t>Alcance Proyecto Sector Santo Domingo</a:t>
          </a:r>
          <a:endParaRPr lang="es-DO" b="1">
            <a:solidFill>
              <a:schemeClr val="tx1">
                <a:lumMod val="75000"/>
                <a:lumOff val="25000"/>
              </a:schemeClr>
            </a:solidFill>
            <a:effectLst/>
          </a:endParaRPr>
        </a:p>
        <a:p xmlns:a="http://schemas.openxmlformats.org/drawingml/2006/main">
          <a:pPr algn="ctr"/>
          <a:endParaRPr lang="es-DO" sz="1100" b="1">
            <a:solidFill>
              <a:schemeClr val="tx1">
                <a:lumMod val="75000"/>
                <a:lumOff val="25000"/>
              </a:schemeClr>
            </a:solidFill>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0.18865</cdr:x>
      <cdr:y>0.10518</cdr:y>
    </cdr:from>
    <cdr:to>
      <cdr:x>0.81033</cdr:x>
      <cdr:y>0.18856</cdr:y>
    </cdr:to>
    <cdr:sp macro="" textlink="">
      <cdr:nvSpPr>
        <cdr:cNvPr id="2" name="CuadroTexto 1"/>
        <cdr:cNvSpPr txBox="1"/>
      </cdr:nvSpPr>
      <cdr:spPr>
        <a:xfrm xmlns:a="http://schemas.openxmlformats.org/drawingml/2006/main">
          <a:off x="1207401" y="398676"/>
          <a:ext cx="3978901" cy="3160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s-MX" sz="1600" b="1" i="0" baseline="0">
              <a:solidFill>
                <a:schemeClr val="tx1">
                  <a:lumMod val="75000"/>
                  <a:lumOff val="25000"/>
                </a:schemeClr>
              </a:solidFill>
              <a:effectLst/>
              <a:latin typeface="+mn-lt"/>
              <a:ea typeface="+mn-ea"/>
              <a:cs typeface="+mn-cs"/>
            </a:rPr>
            <a:t>Circuitos a Intervenir Año 2018-2019</a:t>
          </a:r>
          <a:endParaRPr lang="es-DO" sz="1600" b="1">
            <a:solidFill>
              <a:schemeClr val="tx1">
                <a:lumMod val="75000"/>
                <a:lumOff val="25000"/>
              </a:schemeClr>
            </a:solidFill>
            <a:effectLst/>
          </a:endParaRPr>
        </a:p>
        <a:p xmlns:a="http://schemas.openxmlformats.org/drawingml/2006/main">
          <a:pPr algn="ctr"/>
          <a:endParaRPr lang="es-DO" sz="1600" b="1">
            <a:solidFill>
              <a:schemeClr val="tx1">
                <a:lumMod val="75000"/>
                <a:lumOff val="25000"/>
              </a:schemeClr>
            </a:solidFill>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2</xdr:col>
      <xdr:colOff>390525</xdr:colOff>
      <xdr:row>0</xdr:row>
      <xdr:rowOff>142875</xdr:rowOff>
    </xdr:from>
    <xdr:to>
      <xdr:col>7</xdr:col>
      <xdr:colOff>732665</xdr:colOff>
      <xdr:row>16</xdr:row>
      <xdr:rowOff>122337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121583</xdr:colOff>
      <xdr:row>19</xdr:row>
      <xdr:rowOff>8404</xdr:rowOff>
    </xdr:from>
    <xdr:to>
      <xdr:col>11</xdr:col>
      <xdr:colOff>11207</xdr:colOff>
      <xdr:row>38</xdr:row>
      <xdr:rowOff>179294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0.1931</cdr:x>
      <cdr:y>0.02204</cdr:y>
    </cdr:from>
    <cdr:to>
      <cdr:x>0.81478</cdr:x>
      <cdr:y>0.22903</cdr:y>
    </cdr:to>
    <cdr:sp macro="" textlink="">
      <cdr:nvSpPr>
        <cdr:cNvPr id="2" name="CuadroTexto 1"/>
        <cdr:cNvSpPr txBox="1"/>
      </cdr:nvSpPr>
      <cdr:spPr>
        <a:xfrm xmlns:a="http://schemas.openxmlformats.org/drawingml/2006/main">
          <a:off x="801773" y="68192"/>
          <a:ext cx="2581303" cy="640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algn="ctr" defTabSz="914400" rtl="0" eaLnBrk="1" fontAlgn="auto" latinLnBrk="0" hangingPunct="1">
            <a:lnSpc>
              <a:spcPct val="100000"/>
            </a:lnSpc>
            <a:spcBef>
              <a:spcPts val="0"/>
            </a:spcBef>
            <a:spcAft>
              <a:spcPts val="0"/>
            </a:spcAft>
            <a:buClrTx/>
            <a:buSzTx/>
            <a:buFontTx/>
            <a:buNone/>
            <a:tabLst/>
            <a:defRPr/>
          </a:pPr>
          <a:r>
            <a:rPr lang="en-US" sz="1400" b="1" i="0" baseline="0">
              <a:solidFill>
                <a:schemeClr val="tx1">
                  <a:lumMod val="75000"/>
                  <a:lumOff val="25000"/>
                </a:schemeClr>
              </a:solidFill>
              <a:effectLst/>
              <a:latin typeface="+mn-lt"/>
              <a:ea typeface="+mn-ea"/>
              <a:cs typeface="+mn-cs"/>
            </a:rPr>
            <a:t>Alcance Proyecto Sector Santo Domingo </a:t>
          </a:r>
          <a:r>
            <a:rPr lang="es-MX" sz="1400" b="1" i="0" baseline="0">
              <a:solidFill>
                <a:schemeClr val="tx1">
                  <a:lumMod val="75000"/>
                  <a:lumOff val="25000"/>
                </a:schemeClr>
              </a:solidFill>
              <a:effectLst/>
              <a:latin typeface="+mn-lt"/>
              <a:ea typeface="+mn-ea"/>
              <a:cs typeface="+mn-cs"/>
            </a:rPr>
            <a:t>Oeste</a:t>
          </a:r>
          <a:endParaRPr lang="es-DO" sz="1400" b="1">
            <a:solidFill>
              <a:schemeClr val="tx1">
                <a:lumMod val="75000"/>
                <a:lumOff val="25000"/>
              </a:schemeClr>
            </a:solidFill>
            <a:effectLst/>
          </a:endParaRPr>
        </a:p>
        <a:p xmlns:a="http://schemas.openxmlformats.org/drawingml/2006/main">
          <a:pPr algn="ctr"/>
          <a:endParaRPr lang="es-DO" sz="1400" b="1">
            <a:solidFill>
              <a:schemeClr val="tx1">
                <a:lumMod val="75000"/>
                <a:lumOff val="25000"/>
              </a:schemeClr>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47"/>
  <sheetViews>
    <sheetView showGridLines="0" tabSelected="1" zoomScaleNormal="100" zoomScaleSheetLayoutView="110" workbookViewId="0"/>
  </sheetViews>
  <sheetFormatPr baseColWidth="10" defaultColWidth="11.42578125" defaultRowHeight="15"/>
  <cols>
    <col min="1" max="1" width="2.28515625" style="9" customWidth="1"/>
    <col min="2" max="2" width="50.7109375" style="9" customWidth="1"/>
    <col min="3" max="3" width="14.85546875" style="265" customWidth="1"/>
    <col min="4" max="16384" width="11.42578125" style="9"/>
  </cols>
  <sheetData>
    <row r="5" spans="2:3" ht="26.25" customHeight="1">
      <c r="B5" s="4" t="s">
        <v>177</v>
      </c>
      <c r="C5" s="263"/>
    </row>
    <row r="6" spans="2:3" ht="28.5">
      <c r="B6" s="4" t="s">
        <v>176</v>
      </c>
      <c r="C6" s="264"/>
    </row>
    <row r="7" spans="2:3" ht="18" customHeight="1" thickBot="1">
      <c r="B7" s="262" t="s">
        <v>193</v>
      </c>
      <c r="C7" s="264"/>
    </row>
    <row r="8" spans="2:3" s="16" customFormat="1" ht="7.5" customHeight="1">
      <c r="B8" s="276" t="s">
        <v>0</v>
      </c>
      <c r="C8" s="276" t="s">
        <v>178</v>
      </c>
    </row>
    <row r="9" spans="2:3" s="16" customFormat="1" ht="34.5" customHeight="1" thickBot="1">
      <c r="B9" s="277"/>
      <c r="C9" s="277"/>
    </row>
    <row r="10" spans="2:3" s="16" customFormat="1" ht="16.5" customHeight="1">
      <c r="B10" s="15"/>
      <c r="C10" s="15"/>
    </row>
    <row r="11" spans="2:3" ht="15.75">
      <c r="B11" s="19" t="s">
        <v>81</v>
      </c>
      <c r="C11" s="41"/>
    </row>
    <row r="12" spans="2:3" ht="15.75">
      <c r="B12" s="34" t="s">
        <v>13</v>
      </c>
      <c r="C12" s="266">
        <v>4.9373221457999987</v>
      </c>
    </row>
    <row r="13" spans="2:3" ht="15.75">
      <c r="B13" s="34" t="s">
        <v>15</v>
      </c>
      <c r="C13" s="266">
        <v>6.3660957284000004</v>
      </c>
    </row>
    <row r="14" spans="2:3" ht="15.75">
      <c r="B14" s="38" t="s">
        <v>25</v>
      </c>
      <c r="C14" s="267">
        <v>3.1720783127999996</v>
      </c>
    </row>
    <row r="15" spans="2:3" ht="15.75">
      <c r="B15" s="34" t="s">
        <v>14</v>
      </c>
      <c r="C15" s="266">
        <v>1.1893844199999999</v>
      </c>
    </row>
    <row r="16" spans="2:3" ht="15.75">
      <c r="B16" s="34" t="s">
        <v>16</v>
      </c>
      <c r="C16" s="266">
        <v>2.4865912967999995</v>
      </c>
    </row>
    <row r="17" spans="2:3" ht="15.75">
      <c r="B17" s="34" t="s">
        <v>17</v>
      </c>
      <c r="C17" s="266">
        <v>7.4702941182</v>
      </c>
    </row>
    <row r="18" spans="2:3" ht="15.75">
      <c r="B18" s="34" t="s">
        <v>7</v>
      </c>
      <c r="C18" s="275">
        <v>6.4637877868000002</v>
      </c>
    </row>
    <row r="19" spans="2:3" ht="15.75">
      <c r="B19" s="34" t="s">
        <v>8</v>
      </c>
      <c r="C19" s="275"/>
    </row>
    <row r="20" spans="2:3" ht="15.75">
      <c r="B20" s="41" t="s">
        <v>80</v>
      </c>
      <c r="C20" s="268">
        <f>SUM(C12:C19)</f>
        <v>32.085553808799993</v>
      </c>
    </row>
    <row r="21" spans="2:3">
      <c r="C21" s="269"/>
    </row>
    <row r="22" spans="2:3" ht="15.75">
      <c r="B22" s="19" t="s">
        <v>82</v>
      </c>
      <c r="C22" s="269"/>
    </row>
    <row r="23" spans="2:3" ht="15.75">
      <c r="B23" s="34" t="s">
        <v>10</v>
      </c>
      <c r="C23" s="266">
        <v>7.6864728376000002</v>
      </c>
    </row>
    <row r="24" spans="2:3" ht="15.75">
      <c r="B24" s="34" t="s">
        <v>11</v>
      </c>
      <c r="C24" s="266">
        <v>6.8489689352000003</v>
      </c>
    </row>
    <row r="25" spans="2:3" ht="15.75">
      <c r="B25" s="34" t="s">
        <v>12</v>
      </c>
      <c r="C25" s="266">
        <v>6.2693317646000004</v>
      </c>
    </row>
    <row r="26" spans="2:3" ht="15.75">
      <c r="B26" s="34" t="s">
        <v>182</v>
      </c>
      <c r="C26" s="275">
        <v>0.52158638540000002</v>
      </c>
    </row>
    <row r="27" spans="2:3" ht="15.75">
      <c r="B27" s="48" t="s">
        <v>180</v>
      </c>
      <c r="C27" s="275"/>
    </row>
    <row r="28" spans="2:3" ht="15.75">
      <c r="B28" s="41" t="s">
        <v>83</v>
      </c>
      <c r="C28" s="268">
        <f>SUM(C23:C27)</f>
        <v>21.326359922800002</v>
      </c>
    </row>
    <row r="29" spans="2:3" ht="15.75">
      <c r="B29" s="41"/>
      <c r="C29" s="268"/>
    </row>
    <row r="30" spans="2:3" ht="15.75">
      <c r="B30" s="19" t="s">
        <v>179</v>
      </c>
      <c r="C30" s="268"/>
    </row>
    <row r="31" spans="2:3" ht="15.75">
      <c r="B31" s="34" t="s">
        <v>181</v>
      </c>
      <c r="C31" s="266">
        <v>2.1262773099999999</v>
      </c>
    </row>
    <row r="32" spans="2:3" ht="15.75">
      <c r="B32" s="34" t="s">
        <v>26</v>
      </c>
      <c r="C32" s="266">
        <v>5.7787774908000005</v>
      </c>
    </row>
    <row r="33" spans="2:3" ht="15.75">
      <c r="B33" s="34" t="s">
        <v>23</v>
      </c>
      <c r="C33" s="266">
        <v>0.12224215360402009</v>
      </c>
    </row>
    <row r="34" spans="2:3" ht="15.75">
      <c r="B34" s="34" t="s">
        <v>19</v>
      </c>
      <c r="C34" s="266">
        <v>4.5850955076140711E-2</v>
      </c>
    </row>
    <row r="35" spans="2:3" ht="15.75">
      <c r="B35" s="34" t="s">
        <v>20</v>
      </c>
      <c r="C35" s="266">
        <v>0.84180598736924628</v>
      </c>
    </row>
    <row r="36" spans="2:3" ht="15.75">
      <c r="B36" s="49" t="s">
        <v>187</v>
      </c>
      <c r="C36" s="266">
        <v>2.2545516468874172</v>
      </c>
    </row>
    <row r="37" spans="2:3" ht="15.75">
      <c r="B37" s="49" t="s">
        <v>188</v>
      </c>
      <c r="C37" s="273">
        <v>0</v>
      </c>
    </row>
    <row r="38" spans="2:3" ht="15.75">
      <c r="B38" s="49" t="s">
        <v>189</v>
      </c>
      <c r="C38" s="273">
        <v>0.44334030729246232</v>
      </c>
    </row>
    <row r="39" spans="2:3" ht="15.75" customHeight="1">
      <c r="B39" s="49" t="s">
        <v>190</v>
      </c>
      <c r="C39" s="273">
        <v>0</v>
      </c>
    </row>
    <row r="40" spans="2:3" ht="15.75" customHeight="1">
      <c r="B40" s="49" t="s">
        <v>191</v>
      </c>
      <c r="C40" s="273">
        <v>0.15180879312562814</v>
      </c>
    </row>
    <row r="41" spans="2:3" ht="15.75" customHeight="1">
      <c r="B41" s="49" t="s">
        <v>192</v>
      </c>
      <c r="C41" s="273">
        <v>2.5184621881407035E-2</v>
      </c>
    </row>
    <row r="42" spans="2:3" ht="15.75" customHeight="1">
      <c r="B42" s="49" t="s">
        <v>169</v>
      </c>
      <c r="C42" s="274">
        <v>0</v>
      </c>
    </row>
    <row r="43" spans="2:3" ht="33.75">
      <c r="B43" s="49" t="s">
        <v>185</v>
      </c>
      <c r="C43" s="266">
        <v>0.84133680763819096</v>
      </c>
    </row>
    <row r="44" spans="2:3" ht="144">
      <c r="B44" s="209" t="s">
        <v>186</v>
      </c>
      <c r="C44" s="270">
        <v>0.75970581748743726</v>
      </c>
    </row>
    <row r="45" spans="2:3" ht="15.75">
      <c r="B45" s="41" t="s">
        <v>184</v>
      </c>
      <c r="C45" s="268">
        <f>SUM(C31:C44)</f>
        <v>13.390881891161952</v>
      </c>
    </row>
    <row r="46" spans="2:3" ht="15.75">
      <c r="B46" s="41"/>
      <c r="C46" s="271"/>
    </row>
    <row r="47" spans="2:3" ht="21">
      <c r="B47" s="203" t="s">
        <v>183</v>
      </c>
      <c r="C47" s="272">
        <f>+C45+C28+C20</f>
        <v>66.802795622761948</v>
      </c>
    </row>
  </sheetData>
  <mergeCells count="4">
    <mergeCell ref="C18:C19"/>
    <mergeCell ref="C26:C27"/>
    <mergeCell ref="B8:B9"/>
    <mergeCell ref="C8:C9"/>
  </mergeCells>
  <printOptions horizontalCentered="1"/>
  <pageMargins left="0" right="0" top="0" bottom="0" header="0" footer="0"/>
  <pageSetup paperSize="17" scale="75" fitToHeight="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B28" sqref="B28:O33"/>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3" t="s">
        <v>117</v>
      </c>
      <c r="C3" s="293"/>
      <c r="D3" s="293"/>
      <c r="E3" s="293"/>
      <c r="F3" s="293"/>
      <c r="G3" s="293"/>
      <c r="H3" s="293"/>
      <c r="I3" s="293"/>
      <c r="J3" s="293"/>
      <c r="K3" s="293"/>
      <c r="L3" s="293"/>
      <c r="M3" s="293"/>
      <c r="N3" s="293"/>
      <c r="O3" s="293"/>
    </row>
    <row r="4" spans="1:15" ht="15" customHeight="1">
      <c r="B4" s="297" t="s">
        <v>94</v>
      </c>
      <c r="C4" s="303" t="s">
        <v>95</v>
      </c>
      <c r="D4" s="304"/>
      <c r="E4" s="304"/>
      <c r="F4" s="304"/>
      <c r="G4" s="304"/>
      <c r="H4" s="304"/>
      <c r="I4" s="304"/>
      <c r="J4" s="304"/>
      <c r="K4" s="304"/>
      <c r="L4" s="304"/>
      <c r="M4" s="304"/>
      <c r="N4" s="304"/>
      <c r="O4" s="305"/>
    </row>
    <row r="5" spans="1:15" ht="15.75" thickBot="1">
      <c r="B5" s="298"/>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f>3.28510638297872-0.085</f>
        <v>3.2001063829787202</v>
      </c>
      <c r="G20" s="149"/>
      <c r="H20" s="149"/>
      <c r="I20" s="149"/>
      <c r="J20" s="149"/>
      <c r="K20" s="149"/>
      <c r="L20" s="149"/>
      <c r="M20" s="149"/>
      <c r="N20" s="149"/>
      <c r="O20" s="94">
        <f>+SUM(C20:N20)</f>
        <v>3.2001063829787202</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15.718922456455424</v>
      </c>
      <c r="G24" s="103">
        <f t="shared" si="3"/>
        <v>14.266816073476702</v>
      </c>
      <c r="H24" s="103">
        <f t="shared" si="3"/>
        <v>12.518816073476703</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103.25883193862637</v>
      </c>
    </row>
    <row r="26" spans="1:15">
      <c r="H26" s="77"/>
      <c r="I26" s="77"/>
    </row>
    <row r="28" spans="1:15" ht="16.5" thickBot="1">
      <c r="B28" s="293" t="s">
        <v>139</v>
      </c>
      <c r="C28" s="293"/>
      <c r="D28" s="293"/>
      <c r="E28" s="293"/>
      <c r="F28" s="293"/>
      <c r="G28" s="293"/>
      <c r="H28" s="293"/>
      <c r="I28" s="293"/>
      <c r="J28" s="293"/>
      <c r="K28" s="293"/>
      <c r="L28" s="293"/>
      <c r="M28" s="293"/>
      <c r="N28" s="293"/>
      <c r="O28" s="293"/>
    </row>
    <row r="29" spans="1:15">
      <c r="B29" s="306" t="s">
        <v>94</v>
      </c>
      <c r="C29" s="307" t="s">
        <v>95</v>
      </c>
      <c r="D29" s="308"/>
      <c r="E29" s="308"/>
      <c r="F29" s="308"/>
      <c r="G29" s="308"/>
      <c r="H29" s="308"/>
      <c r="I29" s="308"/>
      <c r="J29" s="308"/>
      <c r="K29" s="308"/>
      <c r="L29" s="308"/>
      <c r="M29" s="308"/>
      <c r="N29" s="308"/>
      <c r="O29" s="308"/>
    </row>
    <row r="30" spans="1:15" ht="15.75" thickBot="1">
      <c r="B30" s="298"/>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8.199550827423165</v>
      </c>
      <c r="G32" s="91">
        <f t="shared" si="4"/>
        <v>6.7474444444444446</v>
      </c>
      <c r="H32" s="91">
        <f t="shared" si="4"/>
        <v>4.9994444444444444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50.041908981637121</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2"/>
  <sheetViews>
    <sheetView showGridLines="0" topLeftCell="A4" zoomScale="70" zoomScaleNormal="70" workbookViewId="0">
      <pane ySplit="3" topLeftCell="A7" activePane="bottomLeft" state="frozen"/>
      <selection activeCell="A4" sqref="A4"/>
      <selection pane="bottomLeft" activeCell="A7" sqref="A7"/>
    </sheetView>
  </sheetViews>
  <sheetFormatPr baseColWidth="10" defaultColWidth="11.42578125" defaultRowHeight="15" outlineLevelRow="1"/>
  <cols>
    <col min="1" max="1" width="2.28515625" style="9" customWidth="1"/>
    <col min="2" max="2" width="30.42578125" style="9" customWidth="1"/>
    <col min="3" max="3" width="2.7109375" style="29" customWidth="1"/>
    <col min="4" max="4" width="18.42578125" style="21" customWidth="1"/>
    <col min="5" max="5" width="18.42578125" style="30" customWidth="1"/>
    <col min="6" max="6" width="17.5703125" style="30" customWidth="1"/>
    <col min="7" max="7" width="2.7109375" style="31" customWidth="1"/>
    <col min="8" max="10" width="17" style="9" customWidth="1"/>
    <col min="11" max="12" width="15.7109375" style="9" customWidth="1"/>
    <col min="13" max="13" width="2.7109375" style="29" customWidth="1"/>
    <col min="14" max="14" width="18.5703125" style="32" customWidth="1"/>
    <col min="15" max="15" width="18.5703125" style="9" customWidth="1"/>
    <col min="16" max="16384" width="11.42578125" style="9"/>
  </cols>
  <sheetData>
    <row r="1" spans="2:15" ht="36.75" customHeight="1">
      <c r="B1" s="4" t="s">
        <v>28</v>
      </c>
      <c r="C1" s="5"/>
      <c r="D1" s="6"/>
      <c r="E1" s="7"/>
      <c r="F1" s="7"/>
      <c r="G1" s="8"/>
      <c r="H1" s="4"/>
      <c r="I1" s="4"/>
      <c r="J1" s="4"/>
      <c r="K1" s="4"/>
      <c r="L1" s="4"/>
      <c r="M1" s="5"/>
      <c r="N1" s="4"/>
      <c r="O1" s="4"/>
    </row>
    <row r="2" spans="2:15" ht="26.25" customHeight="1">
      <c r="B2" s="4" t="s">
        <v>74</v>
      </c>
      <c r="C2" s="5"/>
      <c r="D2" s="6"/>
      <c r="E2" s="7"/>
      <c r="F2" s="7"/>
      <c r="G2" s="8"/>
      <c r="H2" s="4"/>
      <c r="I2" s="4"/>
      <c r="J2" s="4"/>
      <c r="K2" s="4"/>
      <c r="L2" s="4"/>
      <c r="M2" s="5"/>
      <c r="N2" s="4"/>
      <c r="O2" s="4"/>
    </row>
    <row r="3" spans="2:15" ht="26.25">
      <c r="B3" s="10" t="s">
        <v>2</v>
      </c>
      <c r="C3" s="11"/>
      <c r="D3" s="12"/>
      <c r="E3" s="13"/>
      <c r="F3" s="13"/>
      <c r="G3" s="14"/>
      <c r="H3" s="10"/>
      <c r="I3" s="10"/>
      <c r="J3" s="10"/>
      <c r="K3" s="10"/>
      <c r="L3" s="10"/>
      <c r="M3" s="11"/>
      <c r="N3" s="10"/>
      <c r="O3" s="10"/>
    </row>
    <row r="4" spans="2:15" ht="18" customHeight="1" thickBot="1">
      <c r="B4" s="10"/>
      <c r="C4" s="11"/>
      <c r="D4" s="12"/>
      <c r="E4" s="13"/>
      <c r="F4" s="13"/>
      <c r="G4" s="14"/>
      <c r="H4" s="10"/>
      <c r="I4" s="10"/>
      <c r="J4" s="10"/>
      <c r="K4" s="10"/>
      <c r="L4" s="10"/>
      <c r="M4" s="11"/>
      <c r="N4" s="10"/>
      <c r="O4" s="10"/>
    </row>
    <row r="5" spans="2:15" s="16" customFormat="1" ht="25.5" customHeight="1">
      <c r="B5" s="276" t="s">
        <v>0</v>
      </c>
      <c r="C5" s="51"/>
      <c r="D5" s="285" t="s">
        <v>76</v>
      </c>
      <c r="E5" s="285"/>
      <c r="F5" s="285"/>
      <c r="G5" s="51"/>
      <c r="H5" s="278" t="s">
        <v>78</v>
      </c>
      <c r="I5" s="278"/>
      <c r="J5" s="278"/>
      <c r="K5" s="278"/>
      <c r="L5" s="278"/>
      <c r="M5" s="51"/>
      <c r="N5" s="278" t="s">
        <v>79</v>
      </c>
      <c r="O5" s="278"/>
    </row>
    <row r="6" spans="2:15" s="16" customFormat="1" ht="72" customHeight="1" thickBot="1">
      <c r="B6" s="277"/>
      <c r="C6" s="51"/>
      <c r="D6" s="52" t="s">
        <v>75</v>
      </c>
      <c r="E6" s="53" t="s">
        <v>84</v>
      </c>
      <c r="F6" s="58" t="s">
        <v>77</v>
      </c>
      <c r="G6" s="51"/>
      <c r="H6" s="165" t="s">
        <v>92</v>
      </c>
      <c r="I6" s="165" t="s">
        <v>91</v>
      </c>
      <c r="J6" s="58" t="s">
        <v>90</v>
      </c>
      <c r="K6" s="165" t="s">
        <v>93</v>
      </c>
      <c r="L6" s="165" t="s">
        <v>5</v>
      </c>
      <c r="M6" s="51"/>
      <c r="N6" s="165" t="s">
        <v>1</v>
      </c>
      <c r="O6" s="165" t="s">
        <v>6</v>
      </c>
    </row>
    <row r="7" spans="2:15" s="16" customFormat="1" ht="15.75" outlineLevel="1">
      <c r="B7" s="15"/>
      <c r="C7" s="15"/>
      <c r="D7" s="17"/>
      <c r="E7" s="18"/>
      <c r="F7" s="59"/>
      <c r="G7" s="15"/>
      <c r="H7" s="15"/>
      <c r="I7" s="15"/>
      <c r="J7" s="59"/>
      <c r="K7" s="15"/>
      <c r="L7" s="15"/>
      <c r="M7" s="15"/>
      <c r="N7" s="15"/>
      <c r="O7" s="15"/>
    </row>
    <row r="8" spans="2:15" ht="15.75" outlineLevel="1">
      <c r="B8" s="19" t="s">
        <v>81</v>
      </c>
      <c r="C8" s="20"/>
      <c r="D8" s="20"/>
      <c r="E8" s="20"/>
      <c r="F8" s="60"/>
      <c r="G8" s="20"/>
      <c r="H8" s="20"/>
      <c r="I8" s="20"/>
      <c r="J8" s="60"/>
      <c r="K8" s="20"/>
      <c r="L8" s="20"/>
      <c r="M8" s="20"/>
      <c r="N8" s="20"/>
      <c r="O8" s="20"/>
    </row>
    <row r="9" spans="2:15" ht="15.75" outlineLevel="1">
      <c r="B9" s="34" t="s">
        <v>13</v>
      </c>
      <c r="C9" s="34"/>
      <c r="D9" s="167">
        <v>2.7190479999999999</v>
      </c>
      <c r="E9" s="167">
        <v>3.4</v>
      </c>
      <c r="F9" s="170">
        <f>SUM(D9:E9)</f>
        <v>6.1190479999999994</v>
      </c>
      <c r="G9" s="35"/>
      <c r="H9" s="168">
        <v>9158.0000000000018</v>
      </c>
      <c r="I9" s="168">
        <v>6521</v>
      </c>
      <c r="J9" s="166">
        <f t="shared" ref="J9:J15" si="0">+SUM(H9:I9)</f>
        <v>15679.000000000002</v>
      </c>
      <c r="K9" s="168">
        <v>4120.4099999999989</v>
      </c>
      <c r="L9" s="36">
        <v>8.6</v>
      </c>
      <c r="M9" s="36"/>
      <c r="N9" s="167">
        <v>1.1486942682715626</v>
      </c>
      <c r="O9" s="36">
        <v>1.37</v>
      </c>
    </row>
    <row r="10" spans="2:15" ht="15.75" outlineLevel="1">
      <c r="B10" s="34" t="s">
        <v>15</v>
      </c>
      <c r="C10" s="34"/>
      <c r="D10" s="171">
        <v>5.2460469999999999</v>
      </c>
      <c r="E10" s="171">
        <v>1.5</v>
      </c>
      <c r="F10" s="172">
        <f t="shared" ref="F10:F16" si="1">SUM(D10:E10)</f>
        <v>6.7460469999999999</v>
      </c>
      <c r="G10" s="37"/>
      <c r="H10" s="168">
        <v>9539</v>
      </c>
      <c r="I10" s="168">
        <v>4657</v>
      </c>
      <c r="J10" s="166">
        <f t="shared" si="0"/>
        <v>14196</v>
      </c>
      <c r="K10" s="168">
        <v>6370.2449999999999</v>
      </c>
      <c r="L10" s="36">
        <v>24.7</v>
      </c>
      <c r="M10" s="36"/>
      <c r="N10" s="167">
        <v>1.2387362823424137</v>
      </c>
      <c r="O10" s="36">
        <v>1.74</v>
      </c>
    </row>
    <row r="11" spans="2:15" ht="15.75" outlineLevel="1">
      <c r="B11" s="38" t="s">
        <v>25</v>
      </c>
      <c r="C11" s="38"/>
      <c r="D11" s="279">
        <v>5.2</v>
      </c>
      <c r="E11" s="279">
        <v>7.6</v>
      </c>
      <c r="F11" s="280">
        <f t="shared" si="1"/>
        <v>12.8</v>
      </c>
      <c r="G11" s="37"/>
      <c r="H11" s="64">
        <v>12765</v>
      </c>
      <c r="I11" s="168">
        <v>8804</v>
      </c>
      <c r="J11" s="166">
        <f t="shared" si="0"/>
        <v>21569</v>
      </c>
      <c r="K11" s="168">
        <v>5401.9</v>
      </c>
      <c r="L11" s="36">
        <v>1.71</v>
      </c>
      <c r="M11" s="36"/>
      <c r="N11" s="167">
        <v>1.5813607281101116</v>
      </c>
      <c r="O11" s="36">
        <v>2.02</v>
      </c>
    </row>
    <row r="12" spans="2:15" ht="15.75" outlineLevel="1">
      <c r="B12" s="34" t="s">
        <v>14</v>
      </c>
      <c r="C12" s="34"/>
      <c r="D12" s="279"/>
      <c r="E12" s="279"/>
      <c r="F12" s="280">
        <f t="shared" si="1"/>
        <v>0</v>
      </c>
      <c r="G12" s="37"/>
      <c r="H12" s="168">
        <v>2074</v>
      </c>
      <c r="I12" s="168">
        <v>586</v>
      </c>
      <c r="J12" s="166">
        <f t="shared" si="0"/>
        <v>2660</v>
      </c>
      <c r="K12" s="168">
        <v>865.2</v>
      </c>
      <c r="L12" s="39">
        <v>2.94</v>
      </c>
      <c r="M12" s="39"/>
      <c r="N12" s="167">
        <v>0.59813148788927339</v>
      </c>
      <c r="O12" s="36">
        <v>1.34</v>
      </c>
    </row>
    <row r="13" spans="2:15" ht="15.75" outlineLevel="1">
      <c r="B13" s="34" t="s">
        <v>16</v>
      </c>
      <c r="C13" s="34"/>
      <c r="D13" s="279"/>
      <c r="E13" s="279"/>
      <c r="F13" s="280">
        <f t="shared" si="1"/>
        <v>0</v>
      </c>
      <c r="G13" s="37"/>
      <c r="H13" s="168">
        <v>8498</v>
      </c>
      <c r="I13" s="168">
        <v>5703</v>
      </c>
      <c r="J13" s="166">
        <f t="shared" si="0"/>
        <v>14201</v>
      </c>
      <c r="K13" s="168">
        <v>5741.0849999999991</v>
      </c>
      <c r="L13" s="36">
        <v>10.37</v>
      </c>
      <c r="M13" s="36"/>
      <c r="N13" s="167">
        <v>0.95351351351351343</v>
      </c>
      <c r="O13" s="36">
        <v>1.68</v>
      </c>
    </row>
    <row r="14" spans="2:15" ht="15.75" outlineLevel="1">
      <c r="B14" s="34" t="s">
        <v>17</v>
      </c>
      <c r="C14" s="34"/>
      <c r="D14" s="167">
        <v>6.14</v>
      </c>
      <c r="E14" s="167">
        <v>3.4</v>
      </c>
      <c r="F14" s="170">
        <f t="shared" si="1"/>
        <v>9.5399999999999991</v>
      </c>
      <c r="G14" s="35"/>
      <c r="H14" s="168">
        <v>12839</v>
      </c>
      <c r="I14" s="168">
        <v>4467</v>
      </c>
      <c r="J14" s="166">
        <f t="shared" si="0"/>
        <v>17306</v>
      </c>
      <c r="K14" s="168">
        <v>7636.8300000000008</v>
      </c>
      <c r="L14" s="40">
        <v>41.12</v>
      </c>
      <c r="M14" s="40"/>
      <c r="N14" s="167">
        <v>1.8539918438167855</v>
      </c>
      <c r="O14" s="167">
        <v>3.27</v>
      </c>
    </row>
    <row r="15" spans="2:15" ht="15.75" outlineLevel="1">
      <c r="B15" s="34" t="s">
        <v>7</v>
      </c>
      <c r="C15" s="34"/>
      <c r="D15" s="287">
        <v>5.3</v>
      </c>
      <c r="E15" s="287">
        <v>1.87</v>
      </c>
      <c r="F15" s="288">
        <f t="shared" si="1"/>
        <v>7.17</v>
      </c>
      <c r="G15" s="35"/>
      <c r="H15" s="289">
        <v>7900</v>
      </c>
      <c r="I15" s="289"/>
      <c r="J15" s="281">
        <f t="shared" si="0"/>
        <v>7900</v>
      </c>
      <c r="K15" s="289"/>
      <c r="L15" s="291"/>
      <c r="M15" s="169"/>
      <c r="N15" s="287">
        <v>0.60398108858307853</v>
      </c>
      <c r="O15" s="287">
        <v>5.43</v>
      </c>
    </row>
    <row r="16" spans="2:15" ht="15.75" outlineLevel="1">
      <c r="B16" s="34" t="s">
        <v>8</v>
      </c>
      <c r="C16" s="34"/>
      <c r="D16" s="287"/>
      <c r="E16" s="287"/>
      <c r="F16" s="288">
        <f t="shared" si="1"/>
        <v>0</v>
      </c>
      <c r="G16" s="35"/>
      <c r="H16" s="289"/>
      <c r="I16" s="289"/>
      <c r="J16" s="281"/>
      <c r="K16" s="289"/>
      <c r="L16" s="291"/>
      <c r="M16" s="169"/>
      <c r="N16" s="287"/>
      <c r="O16" s="287"/>
    </row>
    <row r="17" spans="2:15" ht="15.75" outlineLevel="1">
      <c r="B17" s="41" t="s">
        <v>80</v>
      </c>
      <c r="C17" s="41"/>
      <c r="D17" s="173">
        <f>SUM(D9:D16)</f>
        <v>24.605095000000002</v>
      </c>
      <c r="E17" s="173">
        <f t="shared" ref="E17:O17" si="2">SUM(E9:E16)</f>
        <v>17.77</v>
      </c>
      <c r="F17" s="174">
        <f t="shared" si="2"/>
        <v>42.375095000000002</v>
      </c>
      <c r="G17" s="43"/>
      <c r="H17" s="65">
        <f t="shared" si="2"/>
        <v>62773</v>
      </c>
      <c r="I17" s="65">
        <f t="shared" si="2"/>
        <v>30738</v>
      </c>
      <c r="J17" s="66">
        <f t="shared" si="2"/>
        <v>93511</v>
      </c>
      <c r="K17" s="65">
        <f t="shared" si="2"/>
        <v>30135.67</v>
      </c>
      <c r="L17" s="42">
        <f t="shared" si="2"/>
        <v>89.44</v>
      </c>
      <c r="M17" s="42"/>
      <c r="N17" s="42">
        <f t="shared" si="2"/>
        <v>7.9784092125267394</v>
      </c>
      <c r="O17" s="42">
        <f t="shared" si="2"/>
        <v>16.850000000000001</v>
      </c>
    </row>
    <row r="18" spans="2:15" ht="15.75" outlineLevel="1">
      <c r="B18" s="44"/>
      <c r="C18" s="44"/>
      <c r="D18" s="45"/>
      <c r="E18" s="45"/>
      <c r="F18" s="62"/>
      <c r="G18" s="46"/>
      <c r="H18" s="67"/>
      <c r="I18" s="67"/>
      <c r="J18" s="68"/>
      <c r="K18" s="67"/>
      <c r="L18" s="44"/>
      <c r="M18" s="44"/>
      <c r="N18" s="47"/>
      <c r="O18" s="44"/>
    </row>
    <row r="19" spans="2:15" ht="15.75" outlineLevel="1">
      <c r="B19" s="19" t="s">
        <v>82</v>
      </c>
      <c r="C19" s="20"/>
      <c r="D19" s="33"/>
      <c r="E19" s="33"/>
      <c r="F19" s="63"/>
      <c r="G19" s="20"/>
      <c r="H19" s="69"/>
      <c r="I19" s="69"/>
      <c r="J19" s="70"/>
      <c r="K19" s="69"/>
      <c r="L19" s="20"/>
      <c r="M19" s="20"/>
      <c r="N19" s="20"/>
      <c r="O19" s="20"/>
    </row>
    <row r="20" spans="2:15" ht="15.75" outlineLevel="1">
      <c r="B20" s="34" t="s">
        <v>26</v>
      </c>
      <c r="C20" s="34"/>
      <c r="D20" s="167">
        <v>2.2000000000000002</v>
      </c>
      <c r="E20" s="167">
        <v>3.85</v>
      </c>
      <c r="F20" s="170">
        <f t="shared" ref="F20:F25" si="3">SUM(D20:E20)</f>
        <v>6.0500000000000007</v>
      </c>
      <c r="G20" s="35"/>
      <c r="H20" s="168">
        <v>9826</v>
      </c>
      <c r="I20" s="168">
        <v>5750</v>
      </c>
      <c r="J20" s="166">
        <f>+SUM(H20:I20)</f>
        <v>15576</v>
      </c>
      <c r="K20" s="168">
        <v>4318</v>
      </c>
      <c r="L20" s="36">
        <v>28.59</v>
      </c>
      <c r="M20" s="36"/>
      <c r="N20" s="167">
        <v>1.8811848708664627</v>
      </c>
      <c r="O20" s="167">
        <v>2.58</v>
      </c>
    </row>
    <row r="21" spans="2:15" ht="15.75" outlineLevel="1">
      <c r="B21" s="34" t="s">
        <v>10</v>
      </c>
      <c r="C21" s="34"/>
      <c r="D21" s="167">
        <v>5.95</v>
      </c>
      <c r="E21" s="167">
        <v>7.25</v>
      </c>
      <c r="F21" s="170">
        <f t="shared" si="3"/>
        <v>13.2</v>
      </c>
      <c r="G21" s="35"/>
      <c r="H21" s="168">
        <v>19727</v>
      </c>
      <c r="I21" s="168">
        <v>3260</v>
      </c>
      <c r="J21" s="166">
        <f>+SUM(H21:I21)</f>
        <v>22987</v>
      </c>
      <c r="K21" s="168">
        <v>13298.5723</v>
      </c>
      <c r="L21" s="36">
        <v>64.61</v>
      </c>
      <c r="M21" s="36"/>
      <c r="N21" s="167">
        <v>2.8266067159062183</v>
      </c>
      <c r="O21" s="167">
        <v>3.66</v>
      </c>
    </row>
    <row r="22" spans="2:15" ht="15.75" outlineLevel="1">
      <c r="B22" s="34" t="s">
        <v>11</v>
      </c>
      <c r="C22" s="34"/>
      <c r="D22" s="167">
        <v>4.5010752688172042</v>
      </c>
      <c r="E22" s="167">
        <v>4.6500000000000004</v>
      </c>
      <c r="F22" s="170">
        <f t="shared" si="3"/>
        <v>9.1510752688172055</v>
      </c>
      <c r="G22" s="35"/>
      <c r="H22" s="168">
        <v>12566</v>
      </c>
      <c r="I22" s="168">
        <v>2666</v>
      </c>
      <c r="J22" s="166">
        <f>+SUM(H22:I22)</f>
        <v>15232</v>
      </c>
      <c r="K22" s="168">
        <v>7238.1759999999977</v>
      </c>
      <c r="L22" s="39">
        <v>46</v>
      </c>
      <c r="M22" s="39"/>
      <c r="N22" s="167">
        <v>1.5760517640697191</v>
      </c>
      <c r="O22" s="167">
        <v>2.33</v>
      </c>
    </row>
    <row r="23" spans="2:15" ht="15.75" outlineLevel="1">
      <c r="B23" s="34" t="s">
        <v>12</v>
      </c>
      <c r="C23" s="34"/>
      <c r="D23" s="167">
        <v>3.8107526881720428</v>
      </c>
      <c r="E23" s="167">
        <v>4.18</v>
      </c>
      <c r="F23" s="170">
        <f t="shared" si="3"/>
        <v>7.9907526881720425</v>
      </c>
      <c r="G23" s="35"/>
      <c r="H23" s="168">
        <v>13336</v>
      </c>
      <c r="I23" s="168">
        <v>3580</v>
      </c>
      <c r="J23" s="166">
        <f>+SUM(H23:I23)</f>
        <v>16916</v>
      </c>
      <c r="K23" s="168">
        <v>8134.2449999999999</v>
      </c>
      <c r="L23" s="36">
        <v>33.1</v>
      </c>
      <c r="M23" s="36"/>
      <c r="N23" s="167">
        <v>1.1116242382360271</v>
      </c>
      <c r="O23" s="167">
        <v>1.59</v>
      </c>
    </row>
    <row r="24" spans="2:15" ht="15.75" outlineLevel="1">
      <c r="B24" s="34" t="s">
        <v>3</v>
      </c>
      <c r="C24" s="34"/>
      <c r="D24" s="287">
        <v>4.7</v>
      </c>
      <c r="E24" s="287">
        <v>0.51</v>
      </c>
      <c r="F24" s="288">
        <f t="shared" si="3"/>
        <v>5.21</v>
      </c>
      <c r="G24" s="35"/>
      <c r="H24" s="289">
        <v>7450</v>
      </c>
      <c r="I24" s="289"/>
      <c r="J24" s="281">
        <f>+SUM(H24:I24)</f>
        <v>7450</v>
      </c>
      <c r="K24" s="289"/>
      <c r="L24" s="291"/>
      <c r="M24" s="169"/>
      <c r="N24" s="287">
        <v>1.4049788628690452</v>
      </c>
      <c r="O24" s="287">
        <v>4.51</v>
      </c>
    </row>
    <row r="25" spans="2:15" ht="15.75" outlineLevel="1">
      <c r="B25" s="48" t="s">
        <v>4</v>
      </c>
      <c r="C25" s="48"/>
      <c r="D25" s="287"/>
      <c r="E25" s="287"/>
      <c r="F25" s="288">
        <f t="shared" si="3"/>
        <v>0</v>
      </c>
      <c r="G25" s="35"/>
      <c r="H25" s="289"/>
      <c r="I25" s="289"/>
      <c r="J25" s="281"/>
      <c r="K25" s="289"/>
      <c r="L25" s="291"/>
      <c r="M25" s="169"/>
      <c r="N25" s="287"/>
      <c r="O25" s="287"/>
    </row>
    <row r="26" spans="2:15" ht="15.75" outlineLevel="1">
      <c r="B26" s="41" t="s">
        <v>83</v>
      </c>
      <c r="C26" s="41"/>
      <c r="D26" s="42">
        <f>SUM(D20:D25)</f>
        <v>21.161827956989246</v>
      </c>
      <c r="E26" s="42">
        <f t="shared" ref="E26:N26" si="4">SUM(E20:E25)</f>
        <v>20.440000000000001</v>
      </c>
      <c r="F26" s="61">
        <f t="shared" si="4"/>
        <v>41.601827956989247</v>
      </c>
      <c r="G26" s="43"/>
      <c r="H26" s="65">
        <f t="shared" si="4"/>
        <v>62905</v>
      </c>
      <c r="I26" s="65">
        <f t="shared" si="4"/>
        <v>15256</v>
      </c>
      <c r="J26" s="66">
        <f t="shared" si="4"/>
        <v>78161</v>
      </c>
      <c r="K26" s="65">
        <f t="shared" si="4"/>
        <v>32988.993300000002</v>
      </c>
      <c r="L26" s="42">
        <f t="shared" si="4"/>
        <v>172.29999999999998</v>
      </c>
      <c r="M26" s="42"/>
      <c r="N26" s="42">
        <f t="shared" si="4"/>
        <v>8.8004464519474723</v>
      </c>
      <c r="O26" s="42">
        <f>SUM(O20:O25)</f>
        <v>14.67</v>
      </c>
    </row>
    <row r="27" spans="2:15" ht="15.75" outlineLevel="1">
      <c r="B27" s="41"/>
      <c r="C27" s="41"/>
      <c r="D27" s="42"/>
      <c r="E27" s="42"/>
      <c r="F27" s="61"/>
      <c r="G27" s="43"/>
      <c r="H27" s="65"/>
      <c r="I27" s="65"/>
      <c r="J27" s="66"/>
      <c r="K27" s="65"/>
      <c r="L27" s="42"/>
      <c r="M27" s="42"/>
      <c r="N27" s="42"/>
      <c r="O27" s="42"/>
    </row>
    <row r="28" spans="2:15" ht="15.75" outlineLevel="1">
      <c r="B28" s="19" t="s">
        <v>84</v>
      </c>
      <c r="C28" s="20"/>
      <c r="D28" s="33"/>
      <c r="E28" s="33"/>
      <c r="F28" s="63"/>
      <c r="G28" s="20"/>
      <c r="H28" s="69"/>
      <c r="I28" s="69"/>
      <c r="J28" s="70"/>
      <c r="K28" s="69"/>
      <c r="L28" s="20"/>
      <c r="M28" s="20"/>
      <c r="N28" s="20"/>
      <c r="O28" s="20"/>
    </row>
    <row r="29" spans="2:15" ht="15.75" outlineLevel="1">
      <c r="B29" s="34" t="s">
        <v>9</v>
      </c>
      <c r="C29" s="34"/>
      <c r="D29" s="167"/>
      <c r="E29" s="167">
        <v>10.89508985</v>
      </c>
      <c r="F29" s="170">
        <f t="shared" ref="F29:F34" si="5">SUM(D29:E29)</f>
        <v>10.89508985</v>
      </c>
      <c r="G29" s="35"/>
      <c r="H29" s="168">
        <v>16350</v>
      </c>
      <c r="I29" s="168">
        <v>3163</v>
      </c>
      <c r="J29" s="166">
        <f t="shared" ref="J29:J34" si="6">+SUM(H29:I29)</f>
        <v>19513</v>
      </c>
      <c r="K29" s="168">
        <v>8300.0000000000018</v>
      </c>
      <c r="L29" s="36">
        <v>32.4</v>
      </c>
      <c r="M29" s="36"/>
      <c r="N29" s="167">
        <v>2.1800000000000002</v>
      </c>
      <c r="O29" s="36">
        <v>2.88</v>
      </c>
    </row>
    <row r="30" spans="2:15" ht="15.75" outlineLevel="1">
      <c r="B30" s="34" t="s">
        <v>23</v>
      </c>
      <c r="C30" s="34"/>
      <c r="D30" s="167"/>
      <c r="E30" s="167">
        <v>3.5</v>
      </c>
      <c r="F30" s="170">
        <f t="shared" si="5"/>
        <v>3.5</v>
      </c>
      <c r="G30" s="35"/>
      <c r="H30" s="64">
        <v>5045</v>
      </c>
      <c r="I30" s="168">
        <v>4443</v>
      </c>
      <c r="J30" s="166">
        <f t="shared" si="6"/>
        <v>9488</v>
      </c>
      <c r="K30" s="168">
        <v>2726</v>
      </c>
      <c r="L30" s="36">
        <v>1.03</v>
      </c>
      <c r="M30" s="36"/>
      <c r="N30" s="167">
        <v>0.32</v>
      </c>
      <c r="O30" s="36">
        <v>0.56000000000000005</v>
      </c>
    </row>
    <row r="31" spans="2:15" ht="15.75" outlineLevel="1">
      <c r="B31" s="34" t="s">
        <v>19</v>
      </c>
      <c r="C31" s="34"/>
      <c r="D31" s="167"/>
      <c r="E31" s="167">
        <v>3.5</v>
      </c>
      <c r="F31" s="170">
        <f t="shared" si="5"/>
        <v>3.5</v>
      </c>
      <c r="G31" s="35"/>
      <c r="H31" s="168">
        <v>7653</v>
      </c>
      <c r="I31" s="168">
        <v>4572</v>
      </c>
      <c r="J31" s="166">
        <f t="shared" si="6"/>
        <v>12225</v>
      </c>
      <c r="K31" s="168">
        <v>3361.0000000000005</v>
      </c>
      <c r="L31" s="39">
        <v>13</v>
      </c>
      <c r="M31" s="39"/>
      <c r="N31" s="167">
        <v>0.57999999999999996</v>
      </c>
      <c r="O31" s="36">
        <v>1.3</v>
      </c>
    </row>
    <row r="32" spans="2:15" ht="15.75" outlineLevel="1">
      <c r="B32" s="34" t="s">
        <v>20</v>
      </c>
      <c r="C32" s="34"/>
      <c r="D32" s="167"/>
      <c r="E32" s="167">
        <v>9.4</v>
      </c>
      <c r="F32" s="170">
        <f t="shared" si="5"/>
        <v>9.4</v>
      </c>
      <c r="G32" s="35"/>
      <c r="H32" s="168">
        <v>13502</v>
      </c>
      <c r="I32" s="168">
        <v>7700</v>
      </c>
      <c r="J32" s="166">
        <f t="shared" si="6"/>
        <v>21202</v>
      </c>
      <c r="K32" s="168">
        <v>9129</v>
      </c>
      <c r="L32" s="36">
        <v>44.4</v>
      </c>
      <c r="M32" s="36"/>
      <c r="N32" s="167">
        <v>1.46</v>
      </c>
      <c r="O32" s="36">
        <v>1.88</v>
      </c>
    </row>
    <row r="33" spans="2:15" ht="47.25" outlineLevel="1">
      <c r="B33" s="49" t="s">
        <v>30</v>
      </c>
      <c r="C33" s="49"/>
      <c r="D33" s="167"/>
      <c r="E33" s="167">
        <v>34.1</v>
      </c>
      <c r="F33" s="170">
        <f t="shared" si="5"/>
        <v>34.1</v>
      </c>
      <c r="G33" s="35"/>
      <c r="H33" s="168">
        <v>41464.823999999993</v>
      </c>
      <c r="I33" s="168">
        <v>6910.8</v>
      </c>
      <c r="J33" s="166">
        <f>+SUM(H33:I33)</f>
        <v>48375.623999999996</v>
      </c>
      <c r="K33" s="168">
        <v>34554.019999999997</v>
      </c>
      <c r="L33" s="36">
        <v>150</v>
      </c>
      <c r="M33" s="36"/>
      <c r="N33" s="167">
        <v>5.0999999999999996</v>
      </c>
      <c r="O33" s="36">
        <v>7.16</v>
      </c>
    </row>
    <row r="34" spans="2:15" ht="15.75" outlineLevel="1">
      <c r="B34" s="49" t="s">
        <v>46</v>
      </c>
      <c r="C34" s="49"/>
      <c r="D34" s="167"/>
      <c r="E34" s="167">
        <v>3.2</v>
      </c>
      <c r="F34" s="170">
        <f t="shared" si="5"/>
        <v>3.2</v>
      </c>
      <c r="G34" s="35"/>
      <c r="H34" s="168">
        <v>5452</v>
      </c>
      <c r="I34" s="168"/>
      <c r="J34" s="166">
        <f t="shared" si="6"/>
        <v>5452</v>
      </c>
      <c r="K34" s="168"/>
      <c r="L34" s="36"/>
      <c r="M34" s="36"/>
      <c r="N34" s="167">
        <v>0.7</v>
      </c>
      <c r="O34" s="36"/>
    </row>
    <row r="35" spans="2:15" ht="15.75" outlineLevel="1">
      <c r="B35" s="41" t="s">
        <v>85</v>
      </c>
      <c r="C35" s="41"/>
      <c r="D35" s="42"/>
      <c r="E35" s="42">
        <f>SUM(E29:E34)</f>
        <v>64.595089849999994</v>
      </c>
      <c r="F35" s="61">
        <f>SUM(F29:F34)</f>
        <v>64.595089849999994</v>
      </c>
      <c r="G35" s="43"/>
      <c r="H35" s="65">
        <f>SUM(H29:H34)</f>
        <v>89466.823999999993</v>
      </c>
      <c r="I35" s="65">
        <f>SUM(I29:I33)</f>
        <v>26788.799999999999</v>
      </c>
      <c r="J35" s="66">
        <f>SUM(J29:J34)</f>
        <v>116255.624</v>
      </c>
      <c r="K35" s="65">
        <f>SUM(K29:K33)</f>
        <v>58070.02</v>
      </c>
      <c r="L35" s="42">
        <f>SUM(L29:L33)</f>
        <v>240.82999999999998</v>
      </c>
      <c r="M35" s="42"/>
      <c r="N35" s="42">
        <f>SUM(N29:N34)</f>
        <v>10.34</v>
      </c>
      <c r="O35" s="42">
        <f>SUM(O29:O33)</f>
        <v>13.780000000000001</v>
      </c>
    </row>
    <row r="36" spans="2:15" ht="15.75" outlineLevel="1">
      <c r="B36" s="41"/>
      <c r="C36" s="41"/>
      <c r="D36" s="42"/>
      <c r="E36" s="42"/>
      <c r="F36" s="61"/>
      <c r="G36" s="43"/>
      <c r="H36" s="65"/>
      <c r="I36" s="65"/>
      <c r="J36" s="66"/>
      <c r="K36" s="65"/>
      <c r="L36" s="42"/>
      <c r="M36" s="42"/>
      <c r="N36" s="42"/>
      <c r="O36" s="42"/>
    </row>
    <row r="37" spans="2:15" ht="18.75" outlineLevel="1">
      <c r="B37" s="56" t="s">
        <v>48</v>
      </c>
      <c r="C37" s="56"/>
      <c r="D37" s="57">
        <f>+D35+D26+D17</f>
        <v>45.766922956989248</v>
      </c>
      <c r="E37" s="57">
        <f t="shared" ref="E37:O37" si="7">+E35+E26+E17</f>
        <v>102.80508984999999</v>
      </c>
      <c r="F37" s="57">
        <f t="shared" si="7"/>
        <v>148.57201280698922</v>
      </c>
      <c r="G37" s="57"/>
      <c r="H37" s="71">
        <f t="shared" si="7"/>
        <v>215144.82399999999</v>
      </c>
      <c r="I37" s="71">
        <f t="shared" si="7"/>
        <v>72782.8</v>
      </c>
      <c r="J37" s="71">
        <f t="shared" si="7"/>
        <v>287927.62400000001</v>
      </c>
      <c r="K37" s="71">
        <f t="shared" si="7"/>
        <v>121194.68329999999</v>
      </c>
      <c r="L37" s="57">
        <f t="shared" si="7"/>
        <v>502.57</v>
      </c>
      <c r="M37" s="57"/>
      <c r="N37" s="57">
        <f t="shared" si="7"/>
        <v>27.118855664474211</v>
      </c>
      <c r="O37" s="57">
        <f t="shared" si="7"/>
        <v>45.300000000000004</v>
      </c>
    </row>
    <row r="38" spans="2:15" ht="15.75">
      <c r="B38" s="41"/>
      <c r="C38" s="41"/>
      <c r="D38" s="42"/>
      <c r="E38" s="42"/>
      <c r="F38" s="61"/>
      <c r="G38" s="43"/>
      <c r="H38" s="65"/>
      <c r="I38" s="65"/>
      <c r="J38" s="66"/>
      <c r="K38" s="65"/>
      <c r="L38" s="42"/>
      <c r="M38" s="42"/>
      <c r="N38" s="42"/>
      <c r="O38" s="42"/>
    </row>
    <row r="39" spans="2:15" ht="15.75" outlineLevel="1">
      <c r="B39" s="19" t="s">
        <v>89</v>
      </c>
      <c r="C39" s="20"/>
      <c r="D39" s="33"/>
      <c r="E39" s="33"/>
      <c r="F39" s="63"/>
      <c r="G39" s="20"/>
      <c r="H39" s="69"/>
      <c r="I39" s="69"/>
      <c r="J39" s="70"/>
      <c r="K39" s="69"/>
      <c r="L39" s="20"/>
      <c r="M39" s="20"/>
      <c r="N39" s="20"/>
      <c r="O39" s="20"/>
    </row>
    <row r="40" spans="2:15" ht="15.75" outlineLevel="1">
      <c r="B40" s="34" t="s">
        <v>18</v>
      </c>
      <c r="C40" s="34"/>
      <c r="D40" s="167">
        <v>4.2300000000000004</v>
      </c>
      <c r="E40" s="167"/>
      <c r="F40" s="170">
        <f>SUM(D40:E40)</f>
        <v>4.2300000000000004</v>
      </c>
      <c r="G40" s="35"/>
      <c r="H40" s="168">
        <v>5474</v>
      </c>
      <c r="I40" s="168">
        <v>1036</v>
      </c>
      <c r="J40" s="166">
        <f>+SUM(H40:I40)</f>
        <v>6510</v>
      </c>
      <c r="K40" s="168">
        <v>2441</v>
      </c>
      <c r="L40" s="167">
        <v>15</v>
      </c>
      <c r="M40" s="167"/>
      <c r="N40" s="167">
        <v>1.03</v>
      </c>
      <c r="O40" s="167">
        <v>1.36</v>
      </c>
    </row>
    <row r="41" spans="2:15" ht="47.25" outlineLevel="1">
      <c r="B41" s="49" t="s">
        <v>21</v>
      </c>
      <c r="C41" s="49"/>
      <c r="D41" s="167">
        <v>16.04</v>
      </c>
      <c r="E41" s="167">
        <v>2.4500000000000028</v>
      </c>
      <c r="F41" s="170">
        <f>SUM(D41:E41)</f>
        <v>18.490000000000002</v>
      </c>
      <c r="G41" s="35"/>
      <c r="H41" s="168">
        <v>27077</v>
      </c>
      <c r="I41" s="168">
        <v>4804</v>
      </c>
      <c r="J41" s="166">
        <f>+SUM(H41:I41)</f>
        <v>31881</v>
      </c>
      <c r="K41" s="168">
        <v>13085</v>
      </c>
      <c r="L41" s="167">
        <v>72</v>
      </c>
      <c r="M41" s="167"/>
      <c r="N41" s="167">
        <v>3.79</v>
      </c>
      <c r="O41" s="167">
        <v>4.87</v>
      </c>
    </row>
    <row r="42" spans="2:15" ht="15.75" outlineLevel="1">
      <c r="B42" s="34" t="s">
        <v>22</v>
      </c>
      <c r="C42" s="34"/>
      <c r="D42" s="167">
        <v>10.78</v>
      </c>
      <c r="E42" s="167"/>
      <c r="F42" s="170">
        <f>SUM(D42:E42)</f>
        <v>10.78</v>
      </c>
      <c r="G42" s="35"/>
      <c r="H42" s="168">
        <v>15233</v>
      </c>
      <c r="I42" s="168">
        <v>5742</v>
      </c>
      <c r="J42" s="166">
        <f>+SUM(H42:I42)</f>
        <v>20975</v>
      </c>
      <c r="K42" s="168">
        <v>7890</v>
      </c>
      <c r="L42" s="167">
        <v>46.41</v>
      </c>
      <c r="M42" s="167"/>
      <c r="N42" s="167">
        <v>1.59</v>
      </c>
      <c r="O42" s="167">
        <v>1.8</v>
      </c>
    </row>
    <row r="43" spans="2:15" ht="15.75" outlineLevel="1">
      <c r="B43" s="34" t="s">
        <v>29</v>
      </c>
      <c r="C43" s="34"/>
      <c r="D43" s="167">
        <v>3.75</v>
      </c>
      <c r="E43" s="167"/>
      <c r="F43" s="170">
        <f>SUM(D43:E43)</f>
        <v>3.75</v>
      </c>
      <c r="G43" s="35"/>
      <c r="H43" s="168">
        <v>5909</v>
      </c>
      <c r="I43" s="168">
        <v>2643</v>
      </c>
      <c r="J43" s="166">
        <f>+SUM(H43:I43)</f>
        <v>8552</v>
      </c>
      <c r="K43" s="168"/>
      <c r="L43" s="167"/>
      <c r="M43" s="167"/>
      <c r="N43" s="167">
        <v>1.79</v>
      </c>
      <c r="O43" s="167">
        <f>2.42+0.8</f>
        <v>3.2199999999999998</v>
      </c>
    </row>
    <row r="44" spans="2:15" ht="15.75" outlineLevel="1">
      <c r="B44" s="41" t="s">
        <v>88</v>
      </c>
      <c r="C44" s="41"/>
      <c r="D44" s="42">
        <f>SUM(D40:D43)</f>
        <v>34.799999999999997</v>
      </c>
      <c r="E44" s="42">
        <f>SUM(E40:E43)</f>
        <v>2.4500000000000028</v>
      </c>
      <c r="F44" s="61">
        <f>+SUM(F40:F43)</f>
        <v>37.25</v>
      </c>
      <c r="G44" s="43"/>
      <c r="H44" s="65">
        <f>+SUM(H40:H43)</f>
        <v>53693</v>
      </c>
      <c r="I44" s="65">
        <f>+SUM(I40:I43)</f>
        <v>14225</v>
      </c>
      <c r="J44" s="66">
        <f>+SUM(J40:J43)</f>
        <v>67918</v>
      </c>
      <c r="K44" s="65">
        <f>SUM(K40:K43)</f>
        <v>23416</v>
      </c>
      <c r="L44" s="42">
        <f>+SUM(L40:L43)</f>
        <v>133.41</v>
      </c>
      <c r="M44" s="42"/>
      <c r="N44" s="42">
        <f>+SUM(N40:N43)</f>
        <v>8.1999999999999993</v>
      </c>
      <c r="O44" s="42">
        <f>+SUM(O40:O43)</f>
        <v>11.25</v>
      </c>
    </row>
    <row r="45" spans="2:15" ht="15.75" outlineLevel="1">
      <c r="B45" s="41"/>
      <c r="C45" s="41"/>
      <c r="D45" s="42"/>
      <c r="E45" s="42"/>
      <c r="F45" s="61"/>
      <c r="G45" s="43"/>
      <c r="H45" s="65"/>
      <c r="I45" s="65"/>
      <c r="J45" s="66"/>
      <c r="K45" s="65"/>
      <c r="L45" s="42"/>
      <c r="M45" s="42"/>
      <c r="N45" s="42"/>
      <c r="O45" s="42"/>
    </row>
    <row r="46" spans="2:15" ht="15.75" outlineLevel="1">
      <c r="B46" s="19" t="s">
        <v>84</v>
      </c>
      <c r="C46" s="20"/>
      <c r="D46" s="33"/>
      <c r="E46" s="33"/>
      <c r="F46" s="63"/>
      <c r="G46" s="20"/>
      <c r="H46" s="69"/>
      <c r="I46" s="69"/>
      <c r="J46" s="70"/>
      <c r="K46" s="69"/>
      <c r="L46" s="20"/>
      <c r="M46" s="20"/>
      <c r="N46" s="20"/>
      <c r="O46" s="20"/>
    </row>
    <row r="47" spans="2:15" ht="15.75" outlineLevel="1">
      <c r="B47" s="34" t="s">
        <v>50</v>
      </c>
      <c r="C47" s="34"/>
      <c r="D47" s="167"/>
      <c r="E47" s="167">
        <v>8.9700000000000006</v>
      </c>
      <c r="F47" s="170">
        <f>+E47</f>
        <v>8.9700000000000006</v>
      </c>
      <c r="G47" s="35"/>
      <c r="H47" s="168">
        <v>7744</v>
      </c>
      <c r="I47" s="168">
        <v>4646</v>
      </c>
      <c r="J47" s="166">
        <f>+SUM(H47:I47)</f>
        <v>12390</v>
      </c>
      <c r="K47" s="168">
        <v>6818</v>
      </c>
      <c r="L47" s="167">
        <v>57</v>
      </c>
      <c r="M47" s="167"/>
      <c r="N47" s="167">
        <v>0.96526377420445209</v>
      </c>
      <c r="O47" s="167">
        <v>1.2108333333333332</v>
      </c>
    </row>
    <row r="48" spans="2:15" ht="15.75" outlineLevel="1">
      <c r="B48" s="34" t="s">
        <v>51</v>
      </c>
      <c r="C48" s="34"/>
      <c r="D48" s="167"/>
      <c r="E48" s="167">
        <v>9.26</v>
      </c>
      <c r="F48" s="170">
        <f>+E48</f>
        <v>9.26</v>
      </c>
      <c r="G48" s="35"/>
      <c r="H48" s="168">
        <v>8018</v>
      </c>
      <c r="I48" s="168">
        <f>H48*0.4</f>
        <v>3207.2000000000003</v>
      </c>
      <c r="J48" s="166">
        <f>+SUM(H48:I48)</f>
        <v>11225.2</v>
      </c>
      <c r="K48" s="168">
        <v>7217</v>
      </c>
      <c r="L48" s="39">
        <v>60.131999999999998</v>
      </c>
      <c r="M48" s="39"/>
      <c r="N48" s="167">
        <v>1.54</v>
      </c>
      <c r="O48" s="167">
        <v>1.84</v>
      </c>
    </row>
    <row r="49" spans="2:15" ht="15.75" outlineLevel="1">
      <c r="B49" s="34" t="s">
        <v>44</v>
      </c>
      <c r="C49" s="73"/>
      <c r="D49" s="167"/>
      <c r="E49" s="167">
        <v>12.257133824647417</v>
      </c>
      <c r="F49" s="170">
        <f>+E49</f>
        <v>12.257133824647417</v>
      </c>
      <c r="G49" s="35"/>
      <c r="H49" s="168">
        <v>12322</v>
      </c>
      <c r="I49" s="168">
        <f>H49*0.4</f>
        <v>4928.8</v>
      </c>
      <c r="J49" s="166">
        <f>+SUM(H49:I49)</f>
        <v>17250.8</v>
      </c>
      <c r="K49" s="168">
        <v>11467</v>
      </c>
      <c r="L49" s="36">
        <v>75.81</v>
      </c>
      <c r="M49" s="36"/>
      <c r="N49" s="167">
        <v>1.81</v>
      </c>
      <c r="O49" s="167">
        <v>2.1800000000000002</v>
      </c>
    </row>
    <row r="50" spans="2:15" ht="15.75" outlineLevel="1">
      <c r="B50" s="34" t="s">
        <v>45</v>
      </c>
      <c r="C50" s="34"/>
      <c r="E50" s="167">
        <v>7.0071715532556125</v>
      </c>
      <c r="F50" s="170">
        <f>+E50</f>
        <v>7.0071715532556125</v>
      </c>
      <c r="G50" s="35"/>
      <c r="H50" s="168">
        <v>6436</v>
      </c>
      <c r="I50" s="168">
        <f>H50*0.4</f>
        <v>2574.4</v>
      </c>
      <c r="J50" s="166">
        <f>+SUM(H50:I50)</f>
        <v>9010.4</v>
      </c>
      <c r="K50" s="168">
        <v>3566</v>
      </c>
      <c r="L50" s="36">
        <v>45.6</v>
      </c>
      <c r="M50" s="36"/>
      <c r="N50" s="167">
        <v>1.23</v>
      </c>
      <c r="O50" s="167">
        <v>1.52</v>
      </c>
    </row>
    <row r="51" spans="2:15" ht="15.75" outlineLevel="1">
      <c r="B51" s="41" t="s">
        <v>85</v>
      </c>
      <c r="C51" s="41"/>
      <c r="D51" s="42">
        <f>SUM(D47:D50)</f>
        <v>0</v>
      </c>
      <c r="E51" s="42">
        <f>SUM(E47:E50)</f>
        <v>37.494305377903025</v>
      </c>
      <c r="F51" s="61">
        <f t="shared" ref="F51:O51" si="8">SUM(F47:F50)</f>
        <v>37.494305377903025</v>
      </c>
      <c r="G51" s="42"/>
      <c r="H51" s="65">
        <f t="shared" si="8"/>
        <v>34520</v>
      </c>
      <c r="I51" s="65">
        <f t="shared" si="8"/>
        <v>15356.4</v>
      </c>
      <c r="J51" s="66">
        <f t="shared" si="8"/>
        <v>49876.4</v>
      </c>
      <c r="K51" s="65">
        <f t="shared" si="8"/>
        <v>29068</v>
      </c>
      <c r="L51" s="42">
        <f t="shared" si="8"/>
        <v>238.542</v>
      </c>
      <c r="M51" s="42"/>
      <c r="N51" s="42">
        <f t="shared" si="8"/>
        <v>5.5452637742044519</v>
      </c>
      <c r="O51" s="42">
        <f t="shared" si="8"/>
        <v>6.7508333333333326</v>
      </c>
    </row>
    <row r="52" spans="2:15" ht="15.75" outlineLevel="1">
      <c r="B52" s="34"/>
      <c r="C52" s="34"/>
      <c r="D52" s="167"/>
      <c r="E52" s="167"/>
      <c r="F52" s="170"/>
      <c r="G52" s="35"/>
      <c r="H52" s="168"/>
      <c r="I52" s="168"/>
      <c r="J52" s="166"/>
      <c r="K52" s="168"/>
      <c r="L52" s="36"/>
      <c r="M52" s="36"/>
      <c r="N52" s="167"/>
      <c r="O52" s="167"/>
    </row>
    <row r="53" spans="2:15" ht="18.75" outlineLevel="1">
      <c r="B53" s="56" t="s">
        <v>49</v>
      </c>
      <c r="C53" s="56"/>
      <c r="D53" s="57">
        <f>+D51+D44</f>
        <v>34.799999999999997</v>
      </c>
      <c r="E53" s="57">
        <f t="shared" ref="E53:O53" si="9">+E51+E44</f>
        <v>39.944305377903028</v>
      </c>
      <c r="F53" s="57">
        <f t="shared" si="9"/>
        <v>74.744305377903032</v>
      </c>
      <c r="G53" s="57"/>
      <c r="H53" s="71">
        <f t="shared" si="9"/>
        <v>88213</v>
      </c>
      <c r="I53" s="71">
        <f t="shared" si="9"/>
        <v>29581.4</v>
      </c>
      <c r="J53" s="71">
        <f t="shared" si="9"/>
        <v>117794.4</v>
      </c>
      <c r="K53" s="71">
        <f t="shared" si="9"/>
        <v>52484</v>
      </c>
      <c r="L53" s="57">
        <f t="shared" si="9"/>
        <v>371.952</v>
      </c>
      <c r="M53" s="57"/>
      <c r="N53" s="57">
        <f t="shared" si="9"/>
        <v>13.745263774204451</v>
      </c>
      <c r="O53" s="57">
        <f t="shared" si="9"/>
        <v>18.000833333333333</v>
      </c>
    </row>
    <row r="54" spans="2:15" ht="15.75" hidden="1">
      <c r="B54" s="41"/>
      <c r="C54" s="41"/>
      <c r="D54" s="42"/>
      <c r="E54" s="42"/>
      <c r="F54" s="61"/>
      <c r="G54" s="43"/>
      <c r="H54" s="65"/>
      <c r="I54" s="65"/>
      <c r="J54" s="66"/>
      <c r="K54" s="65"/>
      <c r="L54" s="36"/>
      <c r="M54" s="36"/>
      <c r="N54" s="42"/>
      <c r="O54" s="36"/>
    </row>
    <row r="55" spans="2:15" ht="15.75">
      <c r="B55" s="19" t="s">
        <v>86</v>
      </c>
      <c r="C55" s="20"/>
      <c r="D55" s="33"/>
      <c r="E55" s="33"/>
      <c r="F55" s="63"/>
      <c r="G55" s="20"/>
      <c r="H55" s="69"/>
      <c r="I55" s="69"/>
      <c r="J55" s="70"/>
      <c r="K55" s="69"/>
      <c r="L55" s="20"/>
      <c r="M55" s="20"/>
      <c r="N55" s="20"/>
      <c r="O55" s="20"/>
    </row>
    <row r="56" spans="2:15" ht="15.75">
      <c r="B56" s="49" t="s">
        <v>24</v>
      </c>
      <c r="C56" s="49"/>
      <c r="D56" s="167">
        <v>6</v>
      </c>
      <c r="E56" s="167">
        <v>3.1500000000000004</v>
      </c>
      <c r="F56" s="170">
        <f>+E56+D56</f>
        <v>9.15</v>
      </c>
      <c r="G56" s="35"/>
      <c r="H56" s="168">
        <v>4198</v>
      </c>
      <c r="I56" s="168">
        <v>1260</v>
      </c>
      <c r="J56" s="166">
        <f t="shared" ref="J56:J69" si="10">+SUM(H56:I56)</f>
        <v>5458</v>
      </c>
      <c r="K56" s="168">
        <v>2519</v>
      </c>
      <c r="L56" s="36">
        <v>59.48</v>
      </c>
      <c r="M56" s="36"/>
      <c r="N56" s="167">
        <v>1.01</v>
      </c>
      <c r="O56" s="36">
        <v>1.95</v>
      </c>
    </row>
    <row r="57" spans="2:15" ht="15.75">
      <c r="B57" s="49" t="s">
        <v>31</v>
      </c>
      <c r="C57" s="49"/>
      <c r="D57" s="167">
        <v>6</v>
      </c>
      <c r="E57" s="167">
        <v>5.67</v>
      </c>
      <c r="F57" s="170">
        <f t="shared" ref="F57:F69" si="11">+E57+D57</f>
        <v>11.67</v>
      </c>
      <c r="G57" s="35"/>
      <c r="H57" s="168">
        <f>4581+461</f>
        <v>5042</v>
      </c>
      <c r="I57" s="168">
        <v>1374</v>
      </c>
      <c r="J57" s="166">
        <f t="shared" si="10"/>
        <v>6416</v>
      </c>
      <c r="K57" s="168">
        <f>2749+277</f>
        <v>3026</v>
      </c>
      <c r="L57" s="36">
        <f>38.77+20</f>
        <v>58.77</v>
      </c>
      <c r="M57" s="36"/>
      <c r="N57" s="167">
        <f>0.87+0.04</f>
        <v>0.91</v>
      </c>
      <c r="O57" s="36">
        <f>1.86+0.05</f>
        <v>1.9100000000000001</v>
      </c>
    </row>
    <row r="58" spans="2:15" ht="15.75">
      <c r="B58" s="34" t="s">
        <v>41</v>
      </c>
      <c r="C58" s="34"/>
      <c r="D58" s="167">
        <v>5</v>
      </c>
      <c r="E58" s="167"/>
      <c r="F58" s="170">
        <f t="shared" si="11"/>
        <v>5</v>
      </c>
      <c r="G58" s="35"/>
      <c r="H58" s="168">
        <v>2443.1999999999998</v>
      </c>
      <c r="I58" s="168">
        <f>H58*0.3</f>
        <v>732.95999999999992</v>
      </c>
      <c r="J58" s="166">
        <f t="shared" si="10"/>
        <v>3176.16</v>
      </c>
      <c r="K58" s="168">
        <f>H58*0.6</f>
        <v>1465.9199999999998</v>
      </c>
      <c r="L58" s="167">
        <v>45.849999999999994</v>
      </c>
      <c r="M58" s="167"/>
      <c r="N58" s="167">
        <v>0.83</v>
      </c>
      <c r="O58" s="167">
        <v>0.98770000000000002</v>
      </c>
    </row>
    <row r="59" spans="2:15" ht="31.5">
      <c r="B59" s="50" t="s">
        <v>42</v>
      </c>
      <c r="C59" s="50"/>
      <c r="D59" s="167">
        <v>4</v>
      </c>
      <c r="E59" s="167"/>
      <c r="F59" s="170">
        <f t="shared" si="11"/>
        <v>4</v>
      </c>
      <c r="G59" s="35"/>
      <c r="H59" s="168">
        <v>10916</v>
      </c>
      <c r="I59" s="168">
        <f>H59*0.3</f>
        <v>3274.7999999999997</v>
      </c>
      <c r="J59" s="166">
        <f t="shared" si="10"/>
        <v>14190.8</v>
      </c>
      <c r="K59" s="168">
        <f>H59*0.6</f>
        <v>6549.5999999999995</v>
      </c>
      <c r="L59" s="167">
        <v>33.6</v>
      </c>
      <c r="M59" s="167"/>
      <c r="N59" s="167">
        <v>1.67</v>
      </c>
      <c r="O59" s="167">
        <v>1.99</v>
      </c>
    </row>
    <row r="60" spans="2:15" ht="15.75">
      <c r="B60" s="38" t="s">
        <v>43</v>
      </c>
      <c r="C60" s="38"/>
      <c r="D60" s="167">
        <v>5</v>
      </c>
      <c r="E60" s="167"/>
      <c r="F60" s="170">
        <f t="shared" si="11"/>
        <v>5</v>
      </c>
      <c r="G60" s="35"/>
      <c r="H60" s="168">
        <v>7520</v>
      </c>
      <c r="I60" s="168">
        <f>H60*0.3</f>
        <v>2256</v>
      </c>
      <c r="J60" s="166">
        <f t="shared" si="10"/>
        <v>9776</v>
      </c>
      <c r="K60" s="168">
        <f>H60*0.6</f>
        <v>4512</v>
      </c>
      <c r="L60" s="167">
        <v>38.700000000000003</v>
      </c>
      <c r="M60" s="167"/>
      <c r="N60" s="167">
        <v>1.35</v>
      </c>
      <c r="O60" s="167">
        <v>1.6</v>
      </c>
    </row>
    <row r="61" spans="2:15" ht="15.75">
      <c r="B61" s="34" t="s">
        <v>32</v>
      </c>
      <c r="C61" s="34"/>
      <c r="D61" s="167">
        <v>0.33</v>
      </c>
      <c r="E61" s="167"/>
      <c r="F61" s="170">
        <f t="shared" si="11"/>
        <v>0.33</v>
      </c>
      <c r="G61" s="35"/>
      <c r="H61" s="168">
        <v>200</v>
      </c>
      <c r="I61" s="168"/>
      <c r="J61" s="166">
        <f t="shared" si="10"/>
        <v>200</v>
      </c>
      <c r="K61" s="168"/>
      <c r="L61" s="167"/>
      <c r="M61" s="167"/>
      <c r="N61" s="287">
        <v>1.68</v>
      </c>
      <c r="O61" s="167">
        <v>0.74</v>
      </c>
    </row>
    <row r="62" spans="2:15" ht="15.75">
      <c r="B62" s="34" t="s">
        <v>33</v>
      </c>
      <c r="C62" s="34"/>
      <c r="D62" s="167">
        <v>0.33</v>
      </c>
      <c r="E62" s="167"/>
      <c r="F62" s="170">
        <f t="shared" si="11"/>
        <v>0.33</v>
      </c>
      <c r="G62" s="35"/>
      <c r="H62" s="168">
        <v>225</v>
      </c>
      <c r="I62" s="168"/>
      <c r="J62" s="166">
        <f t="shared" si="10"/>
        <v>225</v>
      </c>
      <c r="K62" s="168"/>
      <c r="L62" s="167"/>
      <c r="M62" s="167"/>
      <c r="N62" s="287"/>
      <c r="O62" s="167">
        <v>0.71</v>
      </c>
    </row>
    <row r="63" spans="2:15" ht="15.75">
      <c r="B63" s="34" t="s">
        <v>34</v>
      </c>
      <c r="C63" s="34"/>
      <c r="D63" s="167">
        <v>0.51</v>
      </c>
      <c r="E63" s="167"/>
      <c r="F63" s="170">
        <f t="shared" si="11"/>
        <v>0.51</v>
      </c>
      <c r="G63" s="35"/>
      <c r="H63" s="168">
        <v>300</v>
      </c>
      <c r="I63" s="168"/>
      <c r="J63" s="166">
        <f t="shared" si="10"/>
        <v>300</v>
      </c>
      <c r="K63" s="168"/>
      <c r="L63" s="167"/>
      <c r="M63" s="167"/>
      <c r="N63" s="287"/>
      <c r="O63" s="167">
        <v>0.14000000000000001</v>
      </c>
    </row>
    <row r="64" spans="2:15" ht="15.75">
      <c r="B64" s="34" t="s">
        <v>35</v>
      </c>
      <c r="C64" s="34"/>
      <c r="D64" s="167">
        <v>0.43</v>
      </c>
      <c r="E64" s="167"/>
      <c r="F64" s="170">
        <f t="shared" si="11"/>
        <v>0.43</v>
      </c>
      <c r="G64" s="35"/>
      <c r="H64" s="168">
        <v>195</v>
      </c>
      <c r="I64" s="168"/>
      <c r="J64" s="166">
        <f t="shared" si="10"/>
        <v>195</v>
      </c>
      <c r="K64" s="168"/>
      <c r="L64" s="167"/>
      <c r="M64" s="167"/>
      <c r="N64" s="287"/>
      <c r="O64" s="167">
        <v>0.68</v>
      </c>
    </row>
    <row r="65" spans="2:15" ht="15.75">
      <c r="B65" s="34" t="s">
        <v>36</v>
      </c>
      <c r="C65" s="34"/>
      <c r="D65" s="167">
        <v>0.34</v>
      </c>
      <c r="E65" s="167"/>
      <c r="F65" s="170">
        <f t="shared" si="11"/>
        <v>0.34</v>
      </c>
      <c r="G65" s="35"/>
      <c r="H65" s="168">
        <v>180</v>
      </c>
      <c r="I65" s="168"/>
      <c r="J65" s="166">
        <f t="shared" si="10"/>
        <v>180</v>
      </c>
      <c r="K65" s="168"/>
      <c r="L65" s="167"/>
      <c r="M65" s="167"/>
      <c r="N65" s="287"/>
      <c r="O65" s="167">
        <v>0.66</v>
      </c>
    </row>
    <row r="66" spans="2:15" ht="15.75">
      <c r="B66" s="34" t="s">
        <v>37</v>
      </c>
      <c r="C66" s="34"/>
      <c r="D66" s="167">
        <v>0.18</v>
      </c>
      <c r="E66" s="167"/>
      <c r="F66" s="170">
        <f t="shared" si="11"/>
        <v>0.18</v>
      </c>
      <c r="G66" s="35"/>
      <c r="H66" s="168">
        <v>120</v>
      </c>
      <c r="I66" s="168"/>
      <c r="J66" s="166">
        <f t="shared" si="10"/>
        <v>120</v>
      </c>
      <c r="K66" s="168"/>
      <c r="L66" s="167"/>
      <c r="M66" s="167"/>
      <c r="N66" s="287"/>
      <c r="O66" s="167">
        <v>0.27</v>
      </c>
    </row>
    <row r="67" spans="2:15" ht="15.75">
      <c r="B67" s="34" t="s">
        <v>38</v>
      </c>
      <c r="C67" s="34"/>
      <c r="D67" s="167">
        <v>0.26</v>
      </c>
      <c r="E67" s="167"/>
      <c r="F67" s="170">
        <f t="shared" si="11"/>
        <v>0.26</v>
      </c>
      <c r="G67" s="35"/>
      <c r="H67" s="168">
        <v>120</v>
      </c>
      <c r="I67" s="168"/>
      <c r="J67" s="166">
        <f t="shared" si="10"/>
        <v>120</v>
      </c>
      <c r="K67" s="168"/>
      <c r="L67" s="167"/>
      <c r="M67" s="167"/>
      <c r="N67" s="287"/>
      <c r="O67" s="167">
        <v>0.15</v>
      </c>
    </row>
    <row r="68" spans="2:15" ht="15.75">
      <c r="B68" s="34" t="s">
        <v>39</v>
      </c>
      <c r="C68" s="34"/>
      <c r="D68" s="167">
        <v>0.67</v>
      </c>
      <c r="E68" s="167"/>
      <c r="F68" s="170">
        <f t="shared" si="11"/>
        <v>0.67</v>
      </c>
      <c r="G68" s="35"/>
      <c r="H68" s="168">
        <v>225</v>
      </c>
      <c r="I68" s="168"/>
      <c r="J68" s="166">
        <f t="shared" si="10"/>
        <v>225</v>
      </c>
      <c r="K68" s="168"/>
      <c r="L68" s="167"/>
      <c r="M68" s="167"/>
      <c r="N68" s="287"/>
      <c r="O68" s="167">
        <v>0.65</v>
      </c>
    </row>
    <row r="69" spans="2:15" ht="15.75">
      <c r="B69" s="34" t="s">
        <v>40</v>
      </c>
      <c r="C69" s="34"/>
      <c r="D69" s="167">
        <v>1</v>
      </c>
      <c r="E69" s="167"/>
      <c r="F69" s="170">
        <f t="shared" si="11"/>
        <v>1</v>
      </c>
      <c r="G69" s="35"/>
      <c r="H69" s="168">
        <v>255</v>
      </c>
      <c r="I69" s="168"/>
      <c r="J69" s="166">
        <f t="shared" si="10"/>
        <v>255</v>
      </c>
      <c r="K69" s="168"/>
      <c r="L69" s="167"/>
      <c r="M69" s="167"/>
      <c r="N69" s="287"/>
      <c r="O69" s="167">
        <v>0.66</v>
      </c>
    </row>
    <row r="70" spans="2:15" ht="15.75">
      <c r="B70" s="41" t="s">
        <v>87</v>
      </c>
      <c r="C70" s="20"/>
      <c r="D70" s="42">
        <f>SUM(D56:D69)</f>
        <v>30.05</v>
      </c>
      <c r="E70" s="42">
        <f>SUM(E56:E69)</f>
        <v>8.82</v>
      </c>
      <c r="F70" s="61">
        <f>SUM(F56:F69)</f>
        <v>38.869999999999997</v>
      </c>
      <c r="G70" s="43"/>
      <c r="H70" s="65">
        <f t="shared" ref="H70:O70" si="12">SUM(H56:H69)</f>
        <v>31939.200000000001</v>
      </c>
      <c r="I70" s="65">
        <f t="shared" si="12"/>
        <v>8897.76</v>
      </c>
      <c r="J70" s="66">
        <f t="shared" si="12"/>
        <v>40836.959999999999</v>
      </c>
      <c r="K70" s="65">
        <f t="shared" si="12"/>
        <v>18072.52</v>
      </c>
      <c r="L70" s="42">
        <f t="shared" si="12"/>
        <v>236.39999999999998</v>
      </c>
      <c r="M70" s="42"/>
      <c r="N70" s="42">
        <f>SUM(N56:N69)</f>
        <v>7.4499999999999993</v>
      </c>
      <c r="O70" s="42">
        <f t="shared" si="12"/>
        <v>13.097700000000003</v>
      </c>
    </row>
    <row r="71" spans="2:15" ht="15.75">
      <c r="B71" s="44"/>
      <c r="C71" s="44"/>
      <c r="D71" s="45"/>
      <c r="E71" s="45"/>
      <c r="F71" s="62"/>
      <c r="G71" s="46"/>
      <c r="H71" s="67"/>
      <c r="I71" s="67"/>
      <c r="J71" s="68"/>
      <c r="K71" s="67"/>
      <c r="L71" s="44"/>
      <c r="M71" s="44"/>
      <c r="N71" s="44"/>
      <c r="O71" s="44"/>
    </row>
    <row r="72" spans="2:15" ht="15.75">
      <c r="B72" s="19" t="s">
        <v>84</v>
      </c>
      <c r="C72" s="20"/>
      <c r="D72" s="33"/>
      <c r="E72" s="33"/>
      <c r="F72" s="63"/>
      <c r="G72" s="20"/>
      <c r="H72" s="69"/>
      <c r="I72" s="69"/>
      <c r="J72" s="70"/>
      <c r="K72" s="69"/>
      <c r="L72" s="20"/>
      <c r="M72" s="20"/>
      <c r="N72" s="20"/>
      <c r="O72" s="20"/>
    </row>
    <row r="73" spans="2:15" ht="15.75">
      <c r="B73" s="34" t="s">
        <v>53</v>
      </c>
      <c r="C73" s="34"/>
      <c r="D73" s="167"/>
      <c r="E73" s="167">
        <v>16.53</v>
      </c>
      <c r="F73" s="170">
        <f>+SUM(D73:E73)</f>
        <v>16.53</v>
      </c>
      <c r="G73" s="35"/>
      <c r="H73" s="168">
        <v>8749</v>
      </c>
      <c r="I73" s="168">
        <v>5249.4</v>
      </c>
      <c r="J73" s="166">
        <f>+SUM(H73:I73)</f>
        <v>13998.4</v>
      </c>
      <c r="K73" s="168">
        <v>6561.75</v>
      </c>
      <c r="L73" s="36">
        <v>129</v>
      </c>
      <c r="M73" s="36"/>
      <c r="N73" s="167">
        <v>0.91</v>
      </c>
      <c r="O73" s="167">
        <v>1.51</v>
      </c>
    </row>
    <row r="74" spans="2:15" ht="15.75">
      <c r="B74" s="34" t="s">
        <v>54</v>
      </c>
      <c r="C74" s="34"/>
      <c r="D74" s="167"/>
      <c r="E74" s="167">
        <v>20.010000000000002</v>
      </c>
      <c r="F74" s="170">
        <f>+SUM(D74:E74)</f>
        <v>20.010000000000002</v>
      </c>
      <c r="G74" s="35"/>
      <c r="H74" s="168">
        <v>12430</v>
      </c>
      <c r="I74" s="168">
        <v>7458</v>
      </c>
      <c r="J74" s="166">
        <f>+SUM(H74:I74)</f>
        <v>19888</v>
      </c>
      <c r="K74" s="168">
        <v>11743</v>
      </c>
      <c r="L74" s="36">
        <v>150</v>
      </c>
      <c r="M74" s="36"/>
      <c r="N74" s="167">
        <v>0.81</v>
      </c>
      <c r="O74" s="167">
        <v>1.35</v>
      </c>
    </row>
    <row r="75" spans="2:15" ht="15.75">
      <c r="B75" s="34" t="s">
        <v>52</v>
      </c>
      <c r="C75" s="34"/>
      <c r="D75" s="167"/>
      <c r="E75" s="167">
        <v>17.309999999999999</v>
      </c>
      <c r="F75" s="170">
        <f>+SUM(D75:E75)</f>
        <v>17.309999999999999</v>
      </c>
      <c r="G75" s="35"/>
      <c r="H75" s="168">
        <v>14250</v>
      </c>
      <c r="I75" s="168">
        <v>8550</v>
      </c>
      <c r="J75" s="166">
        <f>+SUM(H75:I75)</f>
        <v>22800</v>
      </c>
      <c r="K75" s="168">
        <v>10687.5</v>
      </c>
      <c r="L75" s="36">
        <v>115</v>
      </c>
      <c r="M75" s="36"/>
      <c r="N75" s="167">
        <v>1.014</v>
      </c>
      <c r="O75" s="167">
        <v>1.69</v>
      </c>
    </row>
    <row r="76" spans="2:15" ht="15.75">
      <c r="B76" s="41" t="s">
        <v>85</v>
      </c>
      <c r="C76" s="20"/>
      <c r="D76" s="42">
        <f>+SUM(D73:D75)</f>
        <v>0</v>
      </c>
      <c r="E76" s="42">
        <f t="shared" ref="E76:O76" si="13">+SUM(E73:E75)</f>
        <v>53.850000000000009</v>
      </c>
      <c r="F76" s="61">
        <f t="shared" si="13"/>
        <v>53.850000000000009</v>
      </c>
      <c r="G76" s="43"/>
      <c r="H76" s="65">
        <f t="shared" si="13"/>
        <v>35429</v>
      </c>
      <c r="I76" s="65">
        <f t="shared" si="13"/>
        <v>21257.4</v>
      </c>
      <c r="J76" s="66">
        <f t="shared" si="13"/>
        <v>56686.400000000001</v>
      </c>
      <c r="K76" s="65">
        <f t="shared" si="13"/>
        <v>28992.25</v>
      </c>
      <c r="L76" s="42">
        <f t="shared" si="13"/>
        <v>394</v>
      </c>
      <c r="M76" s="42"/>
      <c r="N76" s="42">
        <f t="shared" si="13"/>
        <v>2.734</v>
      </c>
      <c r="O76" s="42">
        <f t="shared" si="13"/>
        <v>4.5500000000000007</v>
      </c>
    </row>
    <row r="77" spans="2:15" ht="15.75">
      <c r="B77" s="41"/>
      <c r="C77" s="41"/>
      <c r="D77" s="42"/>
      <c r="E77" s="42"/>
      <c r="F77" s="61"/>
      <c r="G77" s="43"/>
      <c r="H77" s="65"/>
      <c r="I77" s="65"/>
      <c r="J77" s="66"/>
      <c r="K77" s="65"/>
      <c r="L77" s="42"/>
      <c r="M77" s="42"/>
      <c r="N77" s="42"/>
      <c r="O77" s="42"/>
    </row>
    <row r="78" spans="2:15" ht="18.75">
      <c r="B78" s="56" t="s">
        <v>55</v>
      </c>
      <c r="C78" s="56"/>
      <c r="D78" s="57">
        <f>+D76+D70</f>
        <v>30.05</v>
      </c>
      <c r="E78" s="57">
        <f t="shared" ref="E78:O78" si="14">+E76+E70</f>
        <v>62.670000000000009</v>
      </c>
      <c r="F78" s="57">
        <f t="shared" si="14"/>
        <v>92.72</v>
      </c>
      <c r="G78" s="57"/>
      <c r="H78" s="71">
        <f t="shared" si="14"/>
        <v>67368.2</v>
      </c>
      <c r="I78" s="71">
        <f t="shared" si="14"/>
        <v>30155.160000000003</v>
      </c>
      <c r="J78" s="71">
        <f>+J76+J70</f>
        <v>97523.36</v>
      </c>
      <c r="K78" s="71">
        <f t="shared" si="14"/>
        <v>47064.770000000004</v>
      </c>
      <c r="L78" s="57">
        <f t="shared" si="14"/>
        <v>630.4</v>
      </c>
      <c r="M78" s="57"/>
      <c r="N78" s="57">
        <f t="shared" si="14"/>
        <v>10.183999999999999</v>
      </c>
      <c r="O78" s="57">
        <f t="shared" si="14"/>
        <v>17.647700000000004</v>
      </c>
    </row>
    <row r="79" spans="2:15" ht="15.75">
      <c r="B79" s="41"/>
      <c r="C79" s="41"/>
      <c r="D79" s="42"/>
      <c r="E79" s="42"/>
      <c r="F79" s="42"/>
      <c r="G79" s="43"/>
      <c r="H79" s="65"/>
      <c r="I79" s="65"/>
      <c r="J79" s="65"/>
      <c r="K79" s="65"/>
      <c r="L79" s="42"/>
      <c r="M79" s="42"/>
      <c r="N79" s="42"/>
      <c r="O79" s="42"/>
    </row>
    <row r="80" spans="2:15" ht="21">
      <c r="B80" s="54" t="s">
        <v>47</v>
      </c>
      <c r="C80" s="54"/>
      <c r="D80" s="175">
        <f>+SUM(D78,D53,D37)</f>
        <v>110.61692295698924</v>
      </c>
      <c r="E80" s="175">
        <f>+SUM(E78,E53,E37)</f>
        <v>205.41939522790301</v>
      </c>
      <c r="F80" s="55">
        <f>+SUM(F78,F53,F37)</f>
        <v>316.03631818489225</v>
      </c>
      <c r="G80" s="55"/>
      <c r="H80" s="72">
        <f>+SUM(H78,H53,H37)</f>
        <v>370726.02399999998</v>
      </c>
      <c r="I80" s="72">
        <f>+SUM(I78,I53,I37)</f>
        <v>132519.36000000002</v>
      </c>
      <c r="J80" s="72">
        <f>+SUM(J78,J53,J37)</f>
        <v>503245.38400000002</v>
      </c>
      <c r="K80" s="72">
        <f>+SUM(K78,K53,K37)</f>
        <v>220743.45329999999</v>
      </c>
      <c r="L80" s="55">
        <f>+SUM(L78,L53,L37)</f>
        <v>1504.922</v>
      </c>
      <c r="M80" s="55"/>
      <c r="N80" s="55">
        <f>+SUM(N78,N53,N37)</f>
        <v>51.048119438678661</v>
      </c>
      <c r="O80" s="55">
        <f>+SUM(O78,O53,O37)</f>
        <v>80.94853333333333</v>
      </c>
    </row>
    <row r="82" spans="2:13" s="27" customFormat="1" ht="28.5" customHeight="1">
      <c r="B82" s="22"/>
      <c r="C82" s="23"/>
      <c r="D82" s="24"/>
      <c r="E82" s="25"/>
      <c r="F82" s="25"/>
      <c r="G82" s="26"/>
      <c r="M82" s="28"/>
    </row>
  </sheetData>
  <mergeCells count="28">
    <mergeCell ref="B5:B6"/>
    <mergeCell ref="D5:F5"/>
    <mergeCell ref="H5:L5"/>
    <mergeCell ref="N5:O5"/>
    <mergeCell ref="D11:D13"/>
    <mergeCell ref="E11:E13"/>
    <mergeCell ref="F11:F13"/>
    <mergeCell ref="K15:K16"/>
    <mergeCell ref="L15:L16"/>
    <mergeCell ref="N15:N16"/>
    <mergeCell ref="O15:O16"/>
    <mergeCell ref="D24:D25"/>
    <mergeCell ref="E24:E25"/>
    <mergeCell ref="F24:F25"/>
    <mergeCell ref="H24:H25"/>
    <mergeCell ref="I24:I25"/>
    <mergeCell ref="J24:J25"/>
    <mergeCell ref="D15:D16"/>
    <mergeCell ref="E15:E16"/>
    <mergeCell ref="F15:F16"/>
    <mergeCell ref="H15:H16"/>
    <mergeCell ref="I15:I16"/>
    <mergeCell ref="J15:J16"/>
    <mergeCell ref="K24:K25"/>
    <mergeCell ref="L24:L25"/>
    <mergeCell ref="N24:N25"/>
    <mergeCell ref="O24:O25"/>
    <mergeCell ref="N61:N69"/>
  </mergeCells>
  <printOptions horizontalCentered="1"/>
  <pageMargins left="0" right="0" top="0" bottom="0" header="0" footer="0"/>
  <pageSetup paperSize="9" scale="5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6"/>
  <sheetViews>
    <sheetView topLeftCell="A16" zoomScale="85" zoomScaleNormal="85" workbookViewId="0">
      <selection activeCell="B22" sqref="B22"/>
    </sheetView>
  </sheetViews>
  <sheetFormatPr baseColWidth="10" defaultColWidth="11.42578125" defaultRowHeight="15"/>
  <cols>
    <col min="1" max="1" width="17" bestFit="1" customWidth="1"/>
  </cols>
  <sheetData>
    <row r="2" spans="1:2" ht="15.75">
      <c r="A2" t="s">
        <v>56</v>
      </c>
      <c r="B2" s="3">
        <v>90632.423999999999</v>
      </c>
    </row>
    <row r="3" spans="1:2" ht="15.75">
      <c r="A3" t="s">
        <v>57</v>
      </c>
      <c r="B3" s="2">
        <v>63663.489719999998</v>
      </c>
    </row>
    <row r="4" spans="1:2" ht="15.75">
      <c r="A4" t="s">
        <v>58</v>
      </c>
      <c r="B4" s="3">
        <v>22573.599999999999</v>
      </c>
    </row>
    <row r="10" spans="1:2" ht="15.75">
      <c r="A10" t="s">
        <v>61</v>
      </c>
      <c r="B10" s="1">
        <v>7.16</v>
      </c>
    </row>
    <row r="11" spans="1:2" ht="15.75">
      <c r="A11" t="s">
        <v>59</v>
      </c>
      <c r="B11" s="1">
        <v>3.66</v>
      </c>
    </row>
    <row r="12" spans="1:2" ht="15.75">
      <c r="A12" t="s">
        <v>60</v>
      </c>
      <c r="B12" s="2">
        <v>2.33</v>
      </c>
    </row>
    <row r="13" spans="1:2">
      <c r="A13" t="s">
        <v>63</v>
      </c>
      <c r="B13">
        <v>1.95</v>
      </c>
    </row>
    <row r="14" spans="1:2">
      <c r="A14" t="s">
        <v>65</v>
      </c>
      <c r="B14">
        <v>1.9</v>
      </c>
    </row>
    <row r="15" spans="1:2">
      <c r="A15" t="s">
        <v>64</v>
      </c>
      <c r="B15">
        <v>1.88</v>
      </c>
    </row>
    <row r="16" spans="1:2">
      <c r="A16" t="s">
        <v>62</v>
      </c>
      <c r="B16">
        <v>1.8</v>
      </c>
    </row>
  </sheetData>
  <sortState ref="A10:B15">
    <sortCondition descending="1" ref="B10"/>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0"/>
  <sheetViews>
    <sheetView topLeftCell="A19" zoomScale="85" zoomScaleNormal="85" workbookViewId="0">
      <selection activeCell="E43" sqref="E43"/>
    </sheetView>
  </sheetViews>
  <sheetFormatPr baseColWidth="10" defaultColWidth="11.42578125" defaultRowHeight="15"/>
  <cols>
    <col min="1" max="1" width="17" bestFit="1" customWidth="1"/>
  </cols>
  <sheetData>
    <row r="2" spans="1:2" ht="15.75">
      <c r="A2" t="s">
        <v>56</v>
      </c>
      <c r="B2" s="3">
        <v>83479.399999999994</v>
      </c>
    </row>
    <row r="3" spans="1:2" ht="15.75">
      <c r="A3" t="s">
        <v>57</v>
      </c>
      <c r="B3" s="2">
        <v>45975.118579999995</v>
      </c>
    </row>
    <row r="4" spans="1:2" ht="15.75">
      <c r="A4" t="s">
        <v>58</v>
      </c>
      <c r="B4" s="3">
        <v>43839.199999999997</v>
      </c>
    </row>
    <row r="10" spans="1:2" ht="15.75">
      <c r="A10" t="s">
        <v>59</v>
      </c>
      <c r="B10" s="1">
        <v>3.66</v>
      </c>
    </row>
    <row r="11" spans="1:2">
      <c r="A11" t="s">
        <v>71</v>
      </c>
      <c r="B11">
        <v>2.58</v>
      </c>
    </row>
    <row r="12" spans="1:2" ht="15.75">
      <c r="A12" t="s">
        <v>60</v>
      </c>
      <c r="B12" s="2">
        <v>2.33</v>
      </c>
    </row>
    <row r="13" spans="1:2">
      <c r="A13" t="s">
        <v>69</v>
      </c>
      <c r="B13">
        <v>2.02</v>
      </c>
    </row>
    <row r="14" spans="1:2" ht="15.75">
      <c r="A14" t="s">
        <v>64</v>
      </c>
      <c r="B14" s="1">
        <v>1.88</v>
      </c>
    </row>
    <row r="15" spans="1:2">
      <c r="A15" t="s">
        <v>73</v>
      </c>
      <c r="B15">
        <v>1.74</v>
      </c>
    </row>
    <row r="16" spans="1:2">
      <c r="A16" t="s">
        <v>72</v>
      </c>
      <c r="B16">
        <v>1.68</v>
      </c>
    </row>
    <row r="17" spans="1:2">
      <c r="A17" t="s">
        <v>67</v>
      </c>
      <c r="B17">
        <v>1.37</v>
      </c>
    </row>
    <row r="18" spans="1:2">
      <c r="A18" t="s">
        <v>66</v>
      </c>
      <c r="B18">
        <v>1.36</v>
      </c>
    </row>
    <row r="19" spans="1:2">
      <c r="A19" t="s">
        <v>70</v>
      </c>
      <c r="B19">
        <v>1.34</v>
      </c>
    </row>
    <row r="20" spans="1:2">
      <c r="A20" t="s">
        <v>68</v>
      </c>
      <c r="B20">
        <v>0.56000000000000005</v>
      </c>
    </row>
  </sheetData>
  <sortState ref="A12:B20">
    <sortCondition descending="1" ref="B10"/>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5"/>
  <sheetViews>
    <sheetView topLeftCell="C1" workbookViewId="0">
      <selection activeCell="C46" sqref="A46:XFD1048576"/>
    </sheetView>
  </sheetViews>
  <sheetFormatPr baseColWidth="10" defaultColWidth="0" defaultRowHeight="15" zeroHeight="1"/>
  <cols>
    <col min="1" max="9" width="11.42578125" customWidth="1"/>
    <col min="10" max="16384" width="11.42578125" hidden="1"/>
  </cols>
  <sheetData>
    <row r="1"/>
    <row r="2"/>
    <row r="3"/>
    <row r="4"/>
    <row r="5"/>
    <row r="6"/>
    <row r="7"/>
    <row r="8"/>
    <row r="9"/>
    <row r="10"/>
    <row r="11"/>
    <row r="12"/>
    <row r="13"/>
    <row r="14"/>
    <row r="15"/>
    <row r="16"/>
    <row r="17"/>
    <row r="18"/>
    <row r="19"/>
    <row r="20"/>
    <row r="21"/>
    <row r="22"/>
    <row r="23"/>
    <row r="24"/>
    <row r="25"/>
    <row r="26"/>
    <row r="27"/>
    <row r="28"/>
    <row r="29"/>
    <row r="30"/>
    <row r="31"/>
    <row r="32"/>
    <row r="33"/>
    <row r="34"/>
    <row r="35"/>
    <row r="36"/>
    <row r="37"/>
    <row r="38"/>
    <row r="39"/>
    <row r="40"/>
    <row r="41"/>
    <row r="42"/>
    <row r="43"/>
    <row r="44"/>
    <row r="4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83"/>
  <sheetViews>
    <sheetView showGridLines="0" zoomScale="70" zoomScaleNormal="70" workbookViewId="0">
      <pane xSplit="3" ySplit="6" topLeftCell="J7" activePane="bottomRight" state="frozen"/>
      <selection pane="topRight" activeCell="D1" sqref="D1"/>
      <selection pane="bottomLeft" activeCell="A7" sqref="A7"/>
      <selection pane="bottomRight" activeCell="B1" sqref="B1"/>
    </sheetView>
  </sheetViews>
  <sheetFormatPr baseColWidth="10" defaultColWidth="11.42578125" defaultRowHeight="15" outlineLevelRow="1"/>
  <cols>
    <col min="1" max="1" width="2" style="9" customWidth="1"/>
    <col min="2" max="2" width="45" style="9" customWidth="1"/>
    <col min="3" max="3" width="2.7109375" style="29" customWidth="1"/>
    <col min="4" max="4" width="33.7109375" style="21" hidden="1" customWidth="1"/>
    <col min="5" max="5" width="25.7109375" style="30" hidden="1" customWidth="1"/>
    <col min="6" max="6" width="21.28515625" style="30" customWidth="1"/>
    <col min="7" max="7" width="2.7109375" style="31" customWidth="1"/>
    <col min="8" max="8" width="23" style="9" customWidth="1"/>
    <col min="9" max="9" width="24.5703125" style="9" customWidth="1"/>
    <col min="10" max="10" width="20.5703125" style="9" customWidth="1"/>
    <col min="11" max="11" width="21.28515625" style="9" hidden="1" customWidth="1"/>
    <col min="12" max="12" width="18.85546875" style="9" customWidth="1"/>
    <col min="13" max="13" width="18.5703125" style="9" customWidth="1"/>
    <col min="14" max="14" width="2.7109375" style="29" customWidth="1"/>
    <col min="15" max="15" width="18.5703125" style="32" customWidth="1"/>
    <col min="16" max="16" width="18.5703125" style="9" customWidth="1"/>
    <col min="17" max="17" width="2.7109375" style="193" customWidth="1"/>
    <col min="18" max="18" width="12.42578125" style="9" customWidth="1"/>
    <col min="19" max="19" width="21.85546875" style="9" customWidth="1"/>
    <col min="20" max="16384" width="11.42578125" style="9"/>
  </cols>
  <sheetData>
    <row r="1" spans="2:21" ht="36.75" customHeight="1">
      <c r="B1" s="4" t="s">
        <v>28</v>
      </c>
      <c r="C1" s="5"/>
      <c r="D1" s="6"/>
      <c r="E1" s="7"/>
      <c r="F1" s="7"/>
      <c r="G1" s="8"/>
      <c r="H1" s="4"/>
      <c r="I1" s="4"/>
      <c r="J1" s="4"/>
      <c r="K1" s="4"/>
      <c r="L1" s="4"/>
      <c r="M1" s="4"/>
      <c r="N1" s="5"/>
      <c r="O1" s="4"/>
      <c r="P1" s="4"/>
    </row>
    <row r="2" spans="2:21" ht="26.25" customHeight="1">
      <c r="B2" s="4" t="s">
        <v>74</v>
      </c>
      <c r="C2" s="5"/>
      <c r="D2" s="6"/>
      <c r="E2" s="7"/>
      <c r="F2" s="7"/>
      <c r="G2" s="8"/>
      <c r="H2" s="4"/>
      <c r="I2" s="4"/>
      <c r="J2" s="4"/>
      <c r="K2" s="4"/>
      <c r="L2" s="4"/>
      <c r="M2" s="4"/>
      <c r="N2" s="5"/>
      <c r="O2" s="4"/>
      <c r="P2" s="4"/>
    </row>
    <row r="3" spans="2:21" ht="26.25">
      <c r="B3" s="10" t="s">
        <v>2</v>
      </c>
      <c r="C3" s="11"/>
      <c r="D3" s="12"/>
      <c r="E3" s="13"/>
      <c r="F3" s="13"/>
      <c r="G3" s="14"/>
      <c r="H3" s="10"/>
      <c r="I3" s="10"/>
      <c r="J3" s="10"/>
      <c r="K3" s="10"/>
      <c r="L3" s="10"/>
      <c r="M3" s="10"/>
      <c r="N3" s="11"/>
      <c r="O3" s="10"/>
      <c r="P3" s="10"/>
    </row>
    <row r="4" spans="2:21" ht="18" customHeight="1" thickBot="1">
      <c r="B4" s="10"/>
      <c r="C4" s="11"/>
      <c r="D4" s="12"/>
      <c r="E4" s="13"/>
      <c r="F4" s="13"/>
      <c r="G4" s="14"/>
      <c r="H4" s="10"/>
      <c r="I4" s="10"/>
      <c r="J4" s="10"/>
      <c r="K4" s="10"/>
      <c r="L4" s="10"/>
      <c r="M4" s="10"/>
      <c r="N4" s="11"/>
      <c r="O4" s="10"/>
      <c r="P4" s="10"/>
    </row>
    <row r="5" spans="2:21" s="16" customFormat="1" ht="25.5" customHeight="1">
      <c r="B5" s="276" t="s">
        <v>0</v>
      </c>
      <c r="C5" s="51"/>
      <c r="D5" s="285" t="s">
        <v>76</v>
      </c>
      <c r="E5" s="285"/>
      <c r="F5" s="285"/>
      <c r="G5" s="51"/>
      <c r="H5" s="286" t="s">
        <v>78</v>
      </c>
      <c r="I5" s="286"/>
      <c r="J5" s="286"/>
      <c r="K5" s="286"/>
      <c r="L5" s="286"/>
      <c r="M5" s="286"/>
      <c r="N5" s="51"/>
      <c r="O5" s="278" t="s">
        <v>79</v>
      </c>
      <c r="P5" s="278"/>
      <c r="Q5" s="194"/>
      <c r="R5" s="278"/>
      <c r="S5" s="278"/>
    </row>
    <row r="6" spans="2:21" s="16" customFormat="1" ht="72" customHeight="1" thickBot="1">
      <c r="B6" s="277"/>
      <c r="C6" s="51"/>
      <c r="D6" s="52" t="s">
        <v>75</v>
      </c>
      <c r="E6" s="53" t="s">
        <v>156</v>
      </c>
      <c r="F6" s="58" t="s">
        <v>77</v>
      </c>
      <c r="G6" s="51"/>
      <c r="H6" s="219" t="s">
        <v>92</v>
      </c>
      <c r="I6" s="219" t="s">
        <v>91</v>
      </c>
      <c r="J6" s="58" t="s">
        <v>90</v>
      </c>
      <c r="K6" s="219" t="s">
        <v>93</v>
      </c>
      <c r="L6" s="219" t="s">
        <v>170</v>
      </c>
      <c r="M6" s="219" t="s">
        <v>157</v>
      </c>
      <c r="N6" s="51"/>
      <c r="O6" s="219" t="s">
        <v>1</v>
      </c>
      <c r="P6" s="219" t="s">
        <v>153</v>
      </c>
      <c r="Q6" s="194"/>
      <c r="R6" s="219" t="s">
        <v>167</v>
      </c>
      <c r="S6" s="208" t="s">
        <v>158</v>
      </c>
    </row>
    <row r="7" spans="2:21" s="16" customFormat="1" ht="15.75" outlineLevel="1">
      <c r="B7" s="15"/>
      <c r="C7" s="15"/>
      <c r="D7" s="17"/>
      <c r="E7" s="18"/>
      <c r="F7" s="59"/>
      <c r="G7" s="15"/>
      <c r="H7" s="15"/>
      <c r="I7" s="15"/>
      <c r="J7" s="59"/>
      <c r="K7" s="15"/>
      <c r="L7" s="15"/>
      <c r="M7" s="15"/>
      <c r="N7" s="15"/>
      <c r="O7" s="15"/>
      <c r="P7" s="15"/>
      <c r="Q7" s="194"/>
      <c r="R7" s="211"/>
    </row>
    <row r="8" spans="2:21" ht="15.75" outlineLevel="1">
      <c r="B8" s="19" t="s">
        <v>81</v>
      </c>
      <c r="C8" s="20"/>
      <c r="D8" s="20"/>
      <c r="E8" s="20"/>
      <c r="F8" s="60"/>
      <c r="G8" s="20"/>
      <c r="H8" s="20"/>
      <c r="I8" s="20"/>
      <c r="J8" s="60"/>
      <c r="K8" s="20"/>
      <c r="L8" s="20"/>
      <c r="M8" s="20"/>
      <c r="N8" s="20"/>
      <c r="O8" s="20"/>
      <c r="P8" s="20"/>
      <c r="R8" s="188"/>
    </row>
    <row r="9" spans="2:21" ht="15.75" outlineLevel="1">
      <c r="B9" s="34" t="s">
        <v>13</v>
      </c>
      <c r="C9" s="34"/>
      <c r="D9" s="217">
        <v>2.7190479999999999</v>
      </c>
      <c r="E9" s="217">
        <v>3.4</v>
      </c>
      <c r="F9" s="218">
        <v>6.1190479999999994</v>
      </c>
      <c r="G9" s="35"/>
      <c r="H9" s="214">
        <v>2637.0000000000018</v>
      </c>
      <c r="I9" s="214">
        <v>6521</v>
      </c>
      <c r="J9" s="220">
        <v>9158.0000000000018</v>
      </c>
      <c r="K9" s="214">
        <v>4120.4099999999989</v>
      </c>
      <c r="L9" s="212">
        <v>7.6</v>
      </c>
      <c r="M9" s="213">
        <v>5</v>
      </c>
      <c r="N9" s="212"/>
      <c r="O9" s="212">
        <v>1.1486942682715626</v>
      </c>
      <c r="P9" s="212">
        <v>0.25214103028315038</v>
      </c>
      <c r="R9" s="188">
        <v>0.80064094391975771</v>
      </c>
      <c r="S9" s="189" t="s">
        <v>160</v>
      </c>
      <c r="U9" s="221"/>
    </row>
    <row r="10" spans="2:21" ht="15.75" outlineLevel="1">
      <c r="B10" s="34" t="s">
        <v>15</v>
      </c>
      <c r="C10" s="34"/>
      <c r="D10" s="215">
        <v>5.2460469999999999</v>
      </c>
      <c r="E10" s="215">
        <v>1.5</v>
      </c>
      <c r="F10" s="216">
        <v>6.7460469999999999</v>
      </c>
      <c r="G10" s="37"/>
      <c r="H10" s="214">
        <v>4882</v>
      </c>
      <c r="I10" s="214">
        <v>4657</v>
      </c>
      <c r="J10" s="220">
        <v>9539</v>
      </c>
      <c r="K10" s="214">
        <v>6370.2449999999999</v>
      </c>
      <c r="L10" s="212">
        <v>17.03</v>
      </c>
      <c r="M10" s="213">
        <v>5</v>
      </c>
      <c r="N10" s="212"/>
      <c r="O10" s="212">
        <v>1.2387362823424137</v>
      </c>
      <c r="P10" s="212">
        <v>0.27190545918620035</v>
      </c>
      <c r="R10" s="188">
        <v>0.93327924143716412</v>
      </c>
      <c r="S10" s="190" t="s">
        <v>160</v>
      </c>
    </row>
    <row r="11" spans="2:21" ht="15.75" outlineLevel="1">
      <c r="B11" s="38" t="s">
        <v>25</v>
      </c>
      <c r="C11" s="38"/>
      <c r="D11" s="279">
        <v>5.2</v>
      </c>
      <c r="E11" s="279">
        <v>7.6</v>
      </c>
      <c r="F11" s="280">
        <v>12.8</v>
      </c>
      <c r="G11" s="37"/>
      <c r="H11" s="64">
        <v>3961</v>
      </c>
      <c r="I11" s="214">
        <v>8804</v>
      </c>
      <c r="J11" s="184">
        <v>12765</v>
      </c>
      <c r="K11" s="214">
        <v>5401.9</v>
      </c>
      <c r="L11" s="212">
        <v>1.74</v>
      </c>
      <c r="M11" s="213">
        <v>12</v>
      </c>
      <c r="N11" s="212"/>
      <c r="O11" s="212">
        <v>1.5813607281101116</v>
      </c>
      <c r="P11" s="212">
        <v>0.34711231199486897</v>
      </c>
      <c r="R11" s="188">
        <v>0.33356919111244937</v>
      </c>
      <c r="S11" s="190" t="s">
        <v>162</v>
      </c>
    </row>
    <row r="12" spans="2:21" ht="15.75" outlineLevel="1">
      <c r="B12" s="34" t="s">
        <v>14</v>
      </c>
      <c r="C12" s="34"/>
      <c r="D12" s="279"/>
      <c r="E12" s="279"/>
      <c r="F12" s="280">
        <v>0</v>
      </c>
      <c r="G12" s="37"/>
      <c r="H12" s="214">
        <v>1488</v>
      </c>
      <c r="I12" s="214">
        <v>586</v>
      </c>
      <c r="J12" s="220">
        <v>2074</v>
      </c>
      <c r="K12" s="214">
        <v>865.2</v>
      </c>
      <c r="L12" s="212">
        <v>3.61</v>
      </c>
      <c r="M12" s="213">
        <v>3</v>
      </c>
      <c r="N12" s="212"/>
      <c r="O12" s="212">
        <v>0.59813148788927339</v>
      </c>
      <c r="P12" s="212">
        <v>0.13129123541995535</v>
      </c>
      <c r="R12" s="188">
        <v>0.95618701913616644</v>
      </c>
      <c r="S12" s="189" t="s">
        <v>161</v>
      </c>
    </row>
    <row r="13" spans="2:21" ht="15.75" outlineLevel="1">
      <c r="B13" s="34" t="s">
        <v>16</v>
      </c>
      <c r="C13" s="34"/>
      <c r="D13" s="279"/>
      <c r="E13" s="279"/>
      <c r="F13" s="280">
        <v>0</v>
      </c>
      <c r="G13" s="37"/>
      <c r="H13" s="214">
        <v>2795</v>
      </c>
      <c r="I13" s="214">
        <v>5703</v>
      </c>
      <c r="J13" s="220">
        <v>8498</v>
      </c>
      <c r="K13" s="214">
        <v>5741.0849999999991</v>
      </c>
      <c r="L13" s="212">
        <v>13.87</v>
      </c>
      <c r="M13" s="213">
        <v>6</v>
      </c>
      <c r="N13" s="212"/>
      <c r="O13" s="212">
        <v>0.95351351351351343</v>
      </c>
      <c r="P13" s="212">
        <v>0.20929840630959451</v>
      </c>
      <c r="R13" s="188">
        <v>0.42274205883072358</v>
      </c>
      <c r="S13" s="189" t="s">
        <v>162</v>
      </c>
    </row>
    <row r="14" spans="2:21" ht="15.75" outlineLevel="1">
      <c r="B14" s="34" t="s">
        <v>17</v>
      </c>
      <c r="C14" s="34"/>
      <c r="D14" s="217">
        <v>6.14</v>
      </c>
      <c r="E14" s="217">
        <v>3.4</v>
      </c>
      <c r="F14" s="218">
        <v>9.5399999999999991</v>
      </c>
      <c r="G14" s="35"/>
      <c r="H14" s="214">
        <v>8372</v>
      </c>
      <c r="I14" s="214">
        <v>4467</v>
      </c>
      <c r="J14" s="220">
        <v>12839</v>
      </c>
      <c r="K14" s="214">
        <v>7636.8300000000008</v>
      </c>
      <c r="L14" s="212">
        <v>42.24</v>
      </c>
      <c r="M14" s="213">
        <v>5</v>
      </c>
      <c r="N14" s="212"/>
      <c r="O14" s="212">
        <v>1.8539918438167855</v>
      </c>
      <c r="P14" s="212">
        <v>0.4069554680897981</v>
      </c>
      <c r="R14" s="188">
        <v>0.7769162033594077</v>
      </c>
      <c r="S14" s="190" t="s">
        <v>160</v>
      </c>
    </row>
    <row r="15" spans="2:21" ht="15.75" outlineLevel="1">
      <c r="B15" s="34" t="s">
        <v>7</v>
      </c>
      <c r="C15" s="34"/>
      <c r="D15" s="287">
        <v>5.3</v>
      </c>
      <c r="E15" s="287">
        <v>1.87</v>
      </c>
      <c r="F15" s="288">
        <v>7.17</v>
      </c>
      <c r="G15" s="35"/>
      <c r="H15" s="289">
        <v>7900</v>
      </c>
      <c r="I15" s="289"/>
      <c r="J15" s="281">
        <v>7900</v>
      </c>
      <c r="K15" s="289"/>
      <c r="L15" s="290"/>
      <c r="M15" s="291">
        <v>61</v>
      </c>
      <c r="N15" s="212"/>
      <c r="O15" s="290">
        <v>0.60398108858307853</v>
      </c>
      <c r="P15" s="290">
        <v>0.13257523620799824</v>
      </c>
      <c r="R15" s="284">
        <v>0.398199755958489</v>
      </c>
      <c r="S15" s="282" t="s">
        <v>160</v>
      </c>
    </row>
    <row r="16" spans="2:21" ht="15.75" outlineLevel="1">
      <c r="B16" s="34" t="s">
        <v>8</v>
      </c>
      <c r="C16" s="34"/>
      <c r="D16" s="287"/>
      <c r="E16" s="287"/>
      <c r="F16" s="288">
        <v>0</v>
      </c>
      <c r="G16" s="35"/>
      <c r="H16" s="289">
        <v>0</v>
      </c>
      <c r="I16" s="289"/>
      <c r="J16" s="281"/>
      <c r="K16" s="289"/>
      <c r="L16" s="290"/>
      <c r="M16" s="291"/>
      <c r="N16" s="212"/>
      <c r="O16" s="290"/>
      <c r="P16" s="290">
        <v>0</v>
      </c>
      <c r="R16" s="284"/>
      <c r="S16" s="283"/>
    </row>
    <row r="17" spans="2:19" ht="15.75" outlineLevel="1">
      <c r="B17" s="41" t="s">
        <v>80</v>
      </c>
      <c r="C17" s="41"/>
      <c r="D17" s="42">
        <f>SUM(D9:D16)</f>
        <v>24.605095000000002</v>
      </c>
      <c r="E17" s="42">
        <f>SUM(E9:E16)</f>
        <v>17.77</v>
      </c>
      <c r="F17" s="61">
        <f>SUM(F9:F16)</f>
        <v>42.375095000000002</v>
      </c>
      <c r="G17" s="43"/>
      <c r="H17" s="65">
        <f t="shared" ref="H17:M17" si="0">SUM(H9:H16)</f>
        <v>32035</v>
      </c>
      <c r="I17" s="65">
        <f t="shared" si="0"/>
        <v>30738</v>
      </c>
      <c r="J17" s="66">
        <f t="shared" si="0"/>
        <v>62773</v>
      </c>
      <c r="K17" s="65">
        <f t="shared" si="0"/>
        <v>30135.67</v>
      </c>
      <c r="L17" s="180">
        <f t="shared" si="0"/>
        <v>86.09</v>
      </c>
      <c r="M17" s="185">
        <f t="shared" si="0"/>
        <v>97</v>
      </c>
      <c r="N17" s="180"/>
      <c r="O17" s="180">
        <f>SUM(O9:O16)</f>
        <v>7.9784092125267394</v>
      </c>
      <c r="P17" s="180">
        <f>SUM(P9:P16)</f>
        <v>1.7512791474915659</v>
      </c>
      <c r="R17" s="188"/>
      <c r="S17" s="190"/>
    </row>
    <row r="18" spans="2:19" ht="15.75" outlineLevel="1">
      <c r="B18" s="44"/>
      <c r="C18" s="44"/>
      <c r="D18" s="45"/>
      <c r="E18" s="45"/>
      <c r="F18" s="62"/>
      <c r="G18" s="46"/>
      <c r="H18" s="67"/>
      <c r="I18" s="67"/>
      <c r="J18" s="68"/>
      <c r="K18" s="67"/>
      <c r="L18" s="181"/>
      <c r="M18" s="186"/>
      <c r="N18" s="181"/>
      <c r="O18" s="182"/>
      <c r="P18" s="181"/>
      <c r="R18" s="188"/>
      <c r="S18" s="190"/>
    </row>
    <row r="19" spans="2:19" ht="15.75" outlineLevel="1">
      <c r="B19" s="19" t="s">
        <v>82</v>
      </c>
      <c r="C19" s="20"/>
      <c r="D19" s="33"/>
      <c r="E19" s="33"/>
      <c r="F19" s="63"/>
      <c r="G19" s="20"/>
      <c r="H19" s="69"/>
      <c r="I19" s="69"/>
      <c r="J19" s="70"/>
      <c r="K19" s="69"/>
      <c r="L19" s="183"/>
      <c r="M19" s="187"/>
      <c r="N19" s="183"/>
      <c r="O19" s="183"/>
      <c r="P19" s="183"/>
      <c r="R19" s="188"/>
      <c r="S19" s="190"/>
    </row>
    <row r="20" spans="2:19" ht="15.75" outlineLevel="1">
      <c r="B20" s="34" t="s">
        <v>26</v>
      </c>
      <c r="C20" s="34"/>
      <c r="D20" s="217">
        <v>2.2000000000000002</v>
      </c>
      <c r="E20" s="217">
        <v>3.85</v>
      </c>
      <c r="F20" s="218">
        <v>6.0500000000000007</v>
      </c>
      <c r="G20" s="35"/>
      <c r="H20" s="214">
        <v>4076</v>
      </c>
      <c r="I20" s="214">
        <v>5750</v>
      </c>
      <c r="J20" s="220">
        <v>9826</v>
      </c>
      <c r="K20" s="214">
        <v>4318</v>
      </c>
      <c r="L20" s="212">
        <v>28.59</v>
      </c>
      <c r="M20" s="213">
        <v>4</v>
      </c>
      <c r="N20" s="212"/>
      <c r="O20" s="212">
        <v>1.8811848708664627</v>
      </c>
      <c r="P20" s="212">
        <v>0.41292439998595887</v>
      </c>
      <c r="R20" s="188">
        <v>0.56643673643940196</v>
      </c>
      <c r="S20" s="189" t="s">
        <v>162</v>
      </c>
    </row>
    <row r="21" spans="2:19" ht="15.75" outlineLevel="1">
      <c r="B21" s="34" t="s">
        <v>10</v>
      </c>
      <c r="C21" s="34"/>
      <c r="D21" s="217">
        <v>5.95</v>
      </c>
      <c r="E21" s="217">
        <v>7.25</v>
      </c>
      <c r="F21" s="218">
        <v>13.2</v>
      </c>
      <c r="G21" s="35"/>
      <c r="H21" s="214">
        <v>16467</v>
      </c>
      <c r="I21" s="214">
        <v>3260</v>
      </c>
      <c r="J21" s="220">
        <v>19727</v>
      </c>
      <c r="K21" s="214">
        <v>13298.5723</v>
      </c>
      <c r="L21" s="212">
        <v>64.650000000000006</v>
      </c>
      <c r="M21" s="213">
        <v>2</v>
      </c>
      <c r="N21" s="212"/>
      <c r="O21" s="212">
        <v>2.8266067159062183</v>
      </c>
      <c r="P21" s="212">
        <v>0.62044666648008018</v>
      </c>
      <c r="R21" s="188">
        <v>0.54795800484881119</v>
      </c>
      <c r="S21" s="189" t="s">
        <v>159</v>
      </c>
    </row>
    <row r="22" spans="2:19" ht="15.75" outlineLevel="1">
      <c r="B22" s="34" t="s">
        <v>11</v>
      </c>
      <c r="C22" s="34"/>
      <c r="D22" s="217">
        <v>4.5010752688172042</v>
      </c>
      <c r="E22" s="217">
        <v>4.6500000000000004</v>
      </c>
      <c r="F22" s="218">
        <v>9.1510752688172055</v>
      </c>
      <c r="G22" s="35"/>
      <c r="H22" s="214">
        <v>9900</v>
      </c>
      <c r="I22" s="214">
        <v>2666</v>
      </c>
      <c r="J22" s="220">
        <v>12566</v>
      </c>
      <c r="K22" s="214">
        <v>7238.1759999999977</v>
      </c>
      <c r="L22" s="212">
        <v>61.38</v>
      </c>
      <c r="M22" s="213">
        <v>6</v>
      </c>
      <c r="N22" s="212"/>
      <c r="O22" s="212">
        <v>1.5760517640697191</v>
      </c>
      <c r="P22" s="212">
        <v>0.34594698219402042</v>
      </c>
      <c r="R22" s="188">
        <v>0.64889368675269987</v>
      </c>
      <c r="S22" s="189" t="s">
        <v>159</v>
      </c>
    </row>
    <row r="23" spans="2:19" ht="15.75" outlineLevel="1">
      <c r="B23" s="34" t="s">
        <v>12</v>
      </c>
      <c r="C23" s="34"/>
      <c r="D23" s="217">
        <v>3.8107526881720428</v>
      </c>
      <c r="E23" s="217">
        <v>4.18</v>
      </c>
      <c r="F23" s="218">
        <v>7.9907526881720425</v>
      </c>
      <c r="G23" s="35"/>
      <c r="H23" s="214">
        <v>9756</v>
      </c>
      <c r="I23" s="214">
        <v>3580</v>
      </c>
      <c r="J23" s="220">
        <v>13336</v>
      </c>
      <c r="K23" s="214">
        <v>8134.2449999999999</v>
      </c>
      <c r="L23" s="212">
        <v>47.49</v>
      </c>
      <c r="M23" s="213">
        <v>6</v>
      </c>
      <c r="N23" s="212"/>
      <c r="O23" s="212">
        <v>1.1116242382360271</v>
      </c>
      <c r="P23" s="212">
        <v>0.24400407354543502</v>
      </c>
      <c r="R23" s="188">
        <v>0.592444563176734</v>
      </c>
      <c r="S23" s="189" t="s">
        <v>159</v>
      </c>
    </row>
    <row r="24" spans="2:19" ht="15.75" outlineLevel="1">
      <c r="B24" s="34" t="s">
        <v>3</v>
      </c>
      <c r="C24" s="34"/>
      <c r="D24" s="287">
        <v>4.7</v>
      </c>
      <c r="E24" s="287">
        <v>0.51</v>
      </c>
      <c r="F24" s="288">
        <v>5.21</v>
      </c>
      <c r="G24" s="35"/>
      <c r="H24" s="289">
        <v>7450</v>
      </c>
      <c r="I24" s="289"/>
      <c r="J24" s="281">
        <v>7450</v>
      </c>
      <c r="K24" s="289"/>
      <c r="L24" s="290"/>
      <c r="M24" s="291">
        <v>46</v>
      </c>
      <c r="N24" s="212"/>
      <c r="O24" s="290">
        <v>1.4049788628690452</v>
      </c>
      <c r="P24" s="290">
        <v>0.30839608744883301</v>
      </c>
      <c r="R24" s="284">
        <v>0.126876274495068</v>
      </c>
      <c r="S24" s="292" t="s">
        <v>159</v>
      </c>
    </row>
    <row r="25" spans="2:19" ht="15.75" outlineLevel="1">
      <c r="B25" s="48" t="s">
        <v>4</v>
      </c>
      <c r="C25" s="48"/>
      <c r="D25" s="287"/>
      <c r="E25" s="287"/>
      <c r="F25" s="288">
        <v>0</v>
      </c>
      <c r="G25" s="35"/>
      <c r="H25" s="289">
        <v>0</v>
      </c>
      <c r="I25" s="289"/>
      <c r="J25" s="281"/>
      <c r="K25" s="289"/>
      <c r="L25" s="290"/>
      <c r="M25" s="291"/>
      <c r="N25" s="212"/>
      <c r="O25" s="290"/>
      <c r="P25" s="290">
        <v>0</v>
      </c>
      <c r="R25" s="284"/>
      <c r="S25" s="283"/>
    </row>
    <row r="26" spans="2:19" ht="15.75" outlineLevel="1">
      <c r="B26" s="41" t="s">
        <v>83</v>
      </c>
      <c r="C26" s="41"/>
      <c r="D26" s="42">
        <f>SUM(D18:D25)</f>
        <v>21.161827956989246</v>
      </c>
      <c r="E26" s="42">
        <f t="shared" ref="E26:G26" si="1">SUM(E18:E25)</f>
        <v>20.440000000000001</v>
      </c>
      <c r="F26" s="61">
        <f>SUM(F20:F25)</f>
        <v>41.601827956989247</v>
      </c>
      <c r="G26" s="43">
        <f t="shared" si="1"/>
        <v>0</v>
      </c>
      <c r="H26" s="65">
        <f>SUM(H20:H25)</f>
        <v>47649</v>
      </c>
      <c r="I26" s="65">
        <f t="shared" ref="I26:M26" si="2">SUM(I20:I25)</f>
        <v>15256</v>
      </c>
      <c r="J26" s="66">
        <f t="shared" si="2"/>
        <v>62905</v>
      </c>
      <c r="K26" s="65">
        <f t="shared" si="2"/>
        <v>32988.993300000002</v>
      </c>
      <c r="L26" s="180">
        <f t="shared" si="2"/>
        <v>202.11</v>
      </c>
      <c r="M26" s="185">
        <f t="shared" si="2"/>
        <v>64</v>
      </c>
      <c r="N26" s="180"/>
      <c r="O26" s="180">
        <f t="shared" ref="O26:P26" si="3">SUM(O20:O25)</f>
        <v>8.8004464519474723</v>
      </c>
      <c r="P26" s="180">
        <f t="shared" si="3"/>
        <v>1.9317182096543275</v>
      </c>
      <c r="R26" s="188"/>
      <c r="S26" s="190"/>
    </row>
    <row r="27" spans="2:19" ht="15.75" outlineLevel="1">
      <c r="B27" s="41"/>
      <c r="C27" s="41"/>
      <c r="D27" s="42"/>
      <c r="E27" s="42"/>
      <c r="F27" s="61"/>
      <c r="G27" s="222"/>
      <c r="H27" s="223"/>
      <c r="I27" s="223"/>
      <c r="J27" s="66"/>
      <c r="K27" s="65"/>
      <c r="L27" s="180"/>
      <c r="M27" s="185"/>
      <c r="N27" s="180"/>
      <c r="O27" s="180"/>
      <c r="P27" s="180"/>
      <c r="R27" s="188"/>
      <c r="S27" s="190"/>
    </row>
    <row r="28" spans="2:19" ht="15.75" outlineLevel="1">
      <c r="B28" s="19" t="s">
        <v>171</v>
      </c>
      <c r="C28" s="20"/>
      <c r="D28" s="33"/>
      <c r="E28" s="33"/>
      <c r="F28" s="63"/>
      <c r="G28" s="224"/>
      <c r="H28" s="225"/>
      <c r="I28" s="225"/>
      <c r="J28" s="70"/>
      <c r="K28" s="225"/>
      <c r="L28" s="226"/>
      <c r="M28" s="227"/>
      <c r="N28" s="226"/>
      <c r="O28" s="183"/>
      <c r="P28" s="183"/>
      <c r="R28" s="188"/>
      <c r="S28" s="190"/>
    </row>
    <row r="29" spans="2:19" ht="15.75" outlineLevel="1">
      <c r="B29" s="20" t="s">
        <v>9</v>
      </c>
      <c r="C29" s="34"/>
      <c r="D29" s="217"/>
      <c r="E29" s="217">
        <v>10.89508985</v>
      </c>
      <c r="F29" s="218">
        <v>10.89508985</v>
      </c>
      <c r="G29" s="228"/>
      <c r="H29" s="229">
        <v>13187</v>
      </c>
      <c r="I29" s="229">
        <v>3163</v>
      </c>
      <c r="J29" s="220">
        <v>16350</v>
      </c>
      <c r="K29" s="229">
        <v>8300.0000000000018</v>
      </c>
      <c r="L29" s="230">
        <v>35.4</v>
      </c>
      <c r="M29" s="231">
        <v>6</v>
      </c>
      <c r="N29" s="230"/>
      <c r="O29" s="212">
        <v>2.1800000000000002</v>
      </c>
      <c r="P29" s="212">
        <v>0.47851500716927142</v>
      </c>
      <c r="R29" s="188">
        <v>0.67039859267148283</v>
      </c>
      <c r="S29" s="191" t="s">
        <v>162</v>
      </c>
    </row>
    <row r="30" spans="2:19" ht="15.75" outlineLevel="1">
      <c r="B30" s="20" t="s">
        <v>23</v>
      </c>
      <c r="C30" s="34"/>
      <c r="D30" s="217"/>
      <c r="E30" s="232">
        <v>1.85</v>
      </c>
      <c r="F30" s="233">
        <v>1.85</v>
      </c>
      <c r="G30" s="234"/>
      <c r="H30" s="235">
        <f>+J30-I30</f>
        <v>506</v>
      </c>
      <c r="I30" s="235">
        <v>4421</v>
      </c>
      <c r="J30" s="236">
        <v>4927</v>
      </c>
      <c r="K30" s="235">
        <v>2726</v>
      </c>
      <c r="L30" s="237">
        <v>1.5640000000000001</v>
      </c>
      <c r="M30" s="238">
        <v>2</v>
      </c>
      <c r="N30" s="237"/>
      <c r="O30" s="239">
        <v>0.32</v>
      </c>
      <c r="P30" s="212">
        <v>7.024073499732425E-2</v>
      </c>
      <c r="R30" s="188">
        <v>1.1277777777777777E-2</v>
      </c>
      <c r="S30" s="189" t="s">
        <v>165</v>
      </c>
    </row>
    <row r="31" spans="2:19" ht="15.75" outlineLevel="1">
      <c r="B31" s="20" t="s">
        <v>19</v>
      </c>
      <c r="C31" s="34"/>
      <c r="D31" s="217"/>
      <c r="E31" s="232">
        <v>2.5099999999999998</v>
      </c>
      <c r="F31" s="233">
        <v>2.5099999999999998</v>
      </c>
      <c r="G31" s="234"/>
      <c r="H31" s="235">
        <f>+J31-I31</f>
        <v>2470</v>
      </c>
      <c r="I31" s="235">
        <v>4329</v>
      </c>
      <c r="J31" s="236">
        <v>6799</v>
      </c>
      <c r="K31" s="235">
        <v>3361.0000000000005</v>
      </c>
      <c r="L31" s="237">
        <v>3.0459999999999998</v>
      </c>
      <c r="M31" s="238">
        <v>0</v>
      </c>
      <c r="N31" s="237"/>
      <c r="O31" s="239">
        <v>0.57999999999999996</v>
      </c>
      <c r="P31" s="212">
        <v>0.12731133218265017</v>
      </c>
      <c r="R31" s="188">
        <v>2.0592068516105025E-2</v>
      </c>
      <c r="S31" s="189" t="s">
        <v>164</v>
      </c>
    </row>
    <row r="32" spans="2:19" ht="15.75" outlineLevel="1">
      <c r="B32" s="20" t="s">
        <v>20</v>
      </c>
      <c r="C32" s="34"/>
      <c r="D32" s="217"/>
      <c r="E32" s="232">
        <v>10.36</v>
      </c>
      <c r="F32" s="233">
        <v>10.36</v>
      </c>
      <c r="G32" s="234"/>
      <c r="H32" s="235">
        <f>+J32-I32</f>
        <v>4792</v>
      </c>
      <c r="I32" s="235">
        <v>9030</v>
      </c>
      <c r="J32" s="236">
        <v>13822</v>
      </c>
      <c r="K32" s="235">
        <v>9129</v>
      </c>
      <c r="L32" s="237">
        <v>59.07</v>
      </c>
      <c r="M32" s="238">
        <v>5</v>
      </c>
      <c r="N32" s="237"/>
      <c r="O32" s="239">
        <v>1.46</v>
      </c>
      <c r="P32" s="212">
        <v>0.32047335342529187</v>
      </c>
      <c r="R32" s="188">
        <v>4.6324879899908182E-2</v>
      </c>
      <c r="S32" s="189" t="s">
        <v>163</v>
      </c>
    </row>
    <row r="33" spans="2:19" ht="60" outlineLevel="1">
      <c r="B33" s="240" t="s">
        <v>172</v>
      </c>
      <c r="C33" s="49"/>
      <c r="D33" s="217"/>
      <c r="E33" s="232">
        <v>34.1</v>
      </c>
      <c r="F33" s="233">
        <v>34.1</v>
      </c>
      <c r="G33" s="228"/>
      <c r="H33" s="235">
        <f>+J33-I33</f>
        <v>32749</v>
      </c>
      <c r="I33" s="235">
        <v>18996</v>
      </c>
      <c r="J33" s="236">
        <v>51745</v>
      </c>
      <c r="K33" s="235">
        <v>34554.019999999997</v>
      </c>
      <c r="L33" s="237">
        <v>179.96</v>
      </c>
      <c r="M33" s="238">
        <v>18</v>
      </c>
      <c r="N33" s="230"/>
      <c r="O33" s="239">
        <v>5.0999999999999996</v>
      </c>
      <c r="P33" s="212">
        <v>1.1194617140198551</v>
      </c>
      <c r="R33" s="211">
        <v>2.805130554283097E-2</v>
      </c>
      <c r="S33" s="241" t="s">
        <v>173</v>
      </c>
    </row>
    <row r="34" spans="2:19" ht="15.75" outlineLevel="1">
      <c r="B34" s="49" t="s">
        <v>46</v>
      </c>
      <c r="C34" s="49"/>
      <c r="D34" s="217"/>
      <c r="E34" s="217">
        <v>3.2</v>
      </c>
      <c r="F34" s="218">
        <v>3.2</v>
      </c>
      <c r="G34" s="228"/>
      <c r="H34" s="229">
        <v>5452</v>
      </c>
      <c r="I34" s="229"/>
      <c r="J34" s="220">
        <v>5452</v>
      </c>
      <c r="K34" s="214"/>
      <c r="L34" s="212"/>
      <c r="M34" s="213"/>
      <c r="N34" s="212"/>
      <c r="O34" s="212">
        <v>0.7</v>
      </c>
      <c r="P34" s="212">
        <v>0.15365160780664677</v>
      </c>
      <c r="R34" s="188"/>
    </row>
    <row r="35" spans="2:19" ht="173.25" outlineLevel="1">
      <c r="B35" s="209" t="s">
        <v>168</v>
      </c>
      <c r="C35" s="49"/>
      <c r="D35" s="217"/>
      <c r="E35" s="217">
        <v>7.0106196231578943</v>
      </c>
      <c r="F35" s="218">
        <v>7.0106196231578943</v>
      </c>
      <c r="G35" s="35"/>
      <c r="H35" s="214">
        <v>7404</v>
      </c>
      <c r="I35" s="214">
        <v>14707</v>
      </c>
      <c r="J35" s="220">
        <v>22111</v>
      </c>
      <c r="K35" s="214">
        <v>12161</v>
      </c>
      <c r="L35" s="36">
        <v>25.59</v>
      </c>
      <c r="M35" s="213">
        <v>49</v>
      </c>
      <c r="N35" s="36"/>
      <c r="O35" s="217">
        <v>2.1916666666666669</v>
      </c>
      <c r="P35" s="179">
        <v>0.48107586729938223</v>
      </c>
      <c r="R35" s="242" t="s">
        <v>174</v>
      </c>
      <c r="S35" s="192" t="s">
        <v>166</v>
      </c>
    </row>
    <row r="36" spans="2:19" ht="15.75" outlineLevel="1">
      <c r="B36" s="41" t="s">
        <v>155</v>
      </c>
      <c r="C36" s="41"/>
      <c r="D36" s="42"/>
      <c r="E36" s="42">
        <f>SUM(E29:E35)</f>
        <v>69.925709473157895</v>
      </c>
      <c r="F36" s="61">
        <f>SUM(F29:F35)</f>
        <v>69.925709473157895</v>
      </c>
      <c r="G36" s="43"/>
      <c r="H36" s="65">
        <f t="shared" ref="H36:M36" si="4">SUM(H29:H35)</f>
        <v>66560</v>
      </c>
      <c r="I36" s="65">
        <f t="shared" si="4"/>
        <v>54646</v>
      </c>
      <c r="J36" s="66">
        <f t="shared" si="4"/>
        <v>121206</v>
      </c>
      <c r="K36" s="65">
        <f t="shared" si="4"/>
        <v>70231.01999999999</v>
      </c>
      <c r="L36" s="180">
        <f t="shared" si="4"/>
        <v>304.63</v>
      </c>
      <c r="M36" s="185">
        <f t="shared" si="4"/>
        <v>80</v>
      </c>
      <c r="N36" s="180"/>
      <c r="O36" s="180">
        <f t="shared" ref="O36" si="5">SUM(O29:O35)</f>
        <v>12.531666666666666</v>
      </c>
      <c r="P36" s="180">
        <f>SUM(P29:P35)</f>
        <v>2.7507296169004221</v>
      </c>
      <c r="R36" s="188"/>
    </row>
    <row r="37" spans="2:19" ht="15.75" outlineLevel="1">
      <c r="B37" s="41"/>
      <c r="C37" s="41"/>
      <c r="D37" s="42"/>
      <c r="E37" s="42"/>
      <c r="F37" s="61"/>
      <c r="G37" s="43"/>
      <c r="H37" s="65"/>
      <c r="I37" s="65"/>
      <c r="J37" s="66"/>
      <c r="K37" s="65"/>
      <c r="L37" s="180"/>
      <c r="M37" s="185"/>
      <c r="N37" s="180"/>
      <c r="O37" s="180"/>
      <c r="P37" s="180"/>
      <c r="R37" s="188"/>
    </row>
    <row r="38" spans="2:19" ht="18.75" outlineLevel="1">
      <c r="B38" s="196" t="s">
        <v>48</v>
      </c>
      <c r="C38" s="197"/>
      <c r="D38" s="198">
        <f>+D26+D17</f>
        <v>45.766922956989248</v>
      </c>
      <c r="E38" s="198">
        <f>+E26+E17+E36</f>
        <v>108.1357094731579</v>
      </c>
      <c r="F38" s="198">
        <f t="shared" ref="F38:P38" si="6">+F26+F17+F36</f>
        <v>153.90263243014715</v>
      </c>
      <c r="G38" s="198">
        <f t="shared" si="6"/>
        <v>0</v>
      </c>
      <c r="H38" s="199">
        <f t="shared" si="6"/>
        <v>146244</v>
      </c>
      <c r="I38" s="199">
        <f>+I26+I17+I36</f>
        <v>100640</v>
      </c>
      <c r="J38" s="199">
        <f t="shared" si="6"/>
        <v>246884</v>
      </c>
      <c r="K38" s="199">
        <f t="shared" si="6"/>
        <v>133355.68329999998</v>
      </c>
      <c r="L38" s="200">
        <f t="shared" si="6"/>
        <v>592.83000000000004</v>
      </c>
      <c r="M38" s="201">
        <f t="shared" si="6"/>
        <v>241</v>
      </c>
      <c r="N38" s="200">
        <f t="shared" si="6"/>
        <v>0</v>
      </c>
      <c r="O38" s="200">
        <f t="shared" si="6"/>
        <v>29.310522331140877</v>
      </c>
      <c r="P38" s="200">
        <f t="shared" si="6"/>
        <v>6.4337269740463157</v>
      </c>
      <c r="Q38" s="200"/>
      <c r="R38" s="200"/>
      <c r="S38" s="202"/>
    </row>
    <row r="39" spans="2:19" ht="15.75">
      <c r="B39" s="41"/>
      <c r="C39" s="41"/>
      <c r="D39" s="42"/>
      <c r="E39" s="42"/>
      <c r="F39" s="61"/>
      <c r="G39" s="43"/>
      <c r="H39" s="65"/>
      <c r="I39" s="65"/>
      <c r="J39" s="66"/>
      <c r="K39" s="65"/>
      <c r="L39" s="180"/>
      <c r="M39" s="185"/>
      <c r="N39" s="180"/>
      <c r="O39" s="180"/>
      <c r="P39" s="180"/>
      <c r="R39" s="188"/>
    </row>
    <row r="40" spans="2:19" ht="15.75" outlineLevel="1">
      <c r="B40" s="19" t="s">
        <v>89</v>
      </c>
      <c r="C40" s="20"/>
      <c r="D40" s="33"/>
      <c r="E40" s="33"/>
      <c r="F40" s="63"/>
      <c r="G40" s="20"/>
      <c r="H40" s="69"/>
      <c r="I40" s="69"/>
      <c r="J40" s="70"/>
      <c r="K40" s="69"/>
      <c r="L40" s="183"/>
      <c r="M40" s="187"/>
      <c r="N40" s="183"/>
      <c r="O40" s="183"/>
      <c r="P40" s="183"/>
      <c r="R40" s="188"/>
    </row>
    <row r="41" spans="2:19" ht="15.75" outlineLevel="1">
      <c r="B41" s="34" t="s">
        <v>18</v>
      </c>
      <c r="C41" s="34"/>
      <c r="D41" s="217">
        <v>4.2300000000000004</v>
      </c>
      <c r="E41" s="217"/>
      <c r="F41" s="218">
        <v>4.2300000000000004</v>
      </c>
      <c r="G41" s="35"/>
      <c r="H41" s="214">
        <v>4594</v>
      </c>
      <c r="I41" s="214">
        <v>1036</v>
      </c>
      <c r="J41" s="220">
        <v>5630</v>
      </c>
      <c r="K41" s="214">
        <v>2441</v>
      </c>
      <c r="L41" s="212">
        <v>6</v>
      </c>
      <c r="M41" s="213">
        <v>2</v>
      </c>
      <c r="N41" s="212"/>
      <c r="O41" s="212">
        <v>1.03</v>
      </c>
      <c r="P41" s="212">
        <v>0.22608736577263744</v>
      </c>
      <c r="R41" s="188"/>
    </row>
    <row r="42" spans="2:19" ht="31.5" outlineLevel="1">
      <c r="B42" s="49" t="s">
        <v>21</v>
      </c>
      <c r="C42" s="49"/>
      <c r="D42" s="217">
        <v>16.04</v>
      </c>
      <c r="E42" s="217">
        <v>2.4500000000000028</v>
      </c>
      <c r="F42" s="218">
        <v>18.490000000000002</v>
      </c>
      <c r="G42" s="35"/>
      <c r="H42" s="214">
        <v>22273</v>
      </c>
      <c r="I42" s="214">
        <v>4804</v>
      </c>
      <c r="J42" s="220">
        <v>27077</v>
      </c>
      <c r="K42" s="214">
        <v>13085</v>
      </c>
      <c r="L42" s="212">
        <v>12.5</v>
      </c>
      <c r="M42" s="213">
        <v>8</v>
      </c>
      <c r="N42" s="212"/>
      <c r="O42" s="212">
        <v>3.79</v>
      </c>
      <c r="P42" s="212">
        <v>0.83191370512455898</v>
      </c>
      <c r="R42" s="188"/>
    </row>
    <row r="43" spans="2:19" ht="15.75" outlineLevel="1">
      <c r="B43" s="34" t="s">
        <v>22</v>
      </c>
      <c r="C43" s="34"/>
      <c r="D43" s="217">
        <v>10.78</v>
      </c>
      <c r="E43" s="217"/>
      <c r="F43" s="218">
        <v>10.78</v>
      </c>
      <c r="G43" s="35"/>
      <c r="H43" s="214">
        <v>9491</v>
      </c>
      <c r="I43" s="214">
        <v>5742</v>
      </c>
      <c r="J43" s="220">
        <v>15233</v>
      </c>
      <c r="K43" s="214">
        <v>7890</v>
      </c>
      <c r="L43" s="212">
        <v>16.7</v>
      </c>
      <c r="M43" s="213">
        <v>4</v>
      </c>
      <c r="N43" s="212"/>
      <c r="O43" s="212">
        <v>1.59</v>
      </c>
      <c r="P43" s="212">
        <v>0.34900865201795483</v>
      </c>
      <c r="R43" s="188"/>
    </row>
    <row r="44" spans="2:19" ht="15.75" outlineLevel="1">
      <c r="B44" s="34" t="s">
        <v>29</v>
      </c>
      <c r="C44" s="34"/>
      <c r="D44" s="217">
        <v>3.75</v>
      </c>
      <c r="E44" s="217"/>
      <c r="F44" s="218">
        <v>3.75</v>
      </c>
      <c r="G44" s="35"/>
      <c r="H44" s="214">
        <v>3266</v>
      </c>
      <c r="I44" s="214">
        <v>2643</v>
      </c>
      <c r="J44" s="220">
        <v>5909</v>
      </c>
      <c r="K44" s="214"/>
      <c r="L44" s="212"/>
      <c r="M44" s="213">
        <v>21</v>
      </c>
      <c r="N44" s="212"/>
      <c r="O44" s="212">
        <v>1.79</v>
      </c>
      <c r="P44" s="212">
        <v>0.39290911139128254</v>
      </c>
      <c r="R44" s="188"/>
    </row>
    <row r="45" spans="2:19" ht="15.75" outlineLevel="1">
      <c r="B45" s="41" t="s">
        <v>88</v>
      </c>
      <c r="C45" s="41"/>
      <c r="D45" s="42">
        <f>SUM(D41:D44)</f>
        <v>34.799999999999997</v>
      </c>
      <c r="E45" s="42">
        <f>SUM(E41:E44)</f>
        <v>2.4500000000000028</v>
      </c>
      <c r="F45" s="61">
        <f>SUM(F41:F44)</f>
        <v>37.25</v>
      </c>
      <c r="G45" s="43"/>
      <c r="H45" s="65">
        <f t="shared" ref="H45:M45" si="7">SUM(H41:H44)</f>
        <v>39624</v>
      </c>
      <c r="I45" s="65">
        <f t="shared" si="7"/>
        <v>14225</v>
      </c>
      <c r="J45" s="66">
        <f t="shared" si="7"/>
        <v>53849</v>
      </c>
      <c r="K45" s="65">
        <f t="shared" si="7"/>
        <v>23416</v>
      </c>
      <c r="L45" s="180">
        <f t="shared" si="7"/>
        <v>35.200000000000003</v>
      </c>
      <c r="M45" s="185">
        <f t="shared" si="7"/>
        <v>35</v>
      </c>
      <c r="N45" s="180"/>
      <c r="O45" s="180">
        <f>SUM(O41:O44)</f>
        <v>8.1999999999999993</v>
      </c>
      <c r="P45" s="180">
        <f>SUM(P41:P44)</f>
        <v>1.7999188343064338</v>
      </c>
      <c r="R45" s="188"/>
    </row>
    <row r="46" spans="2:19" ht="15.75" outlineLevel="1">
      <c r="B46" s="41"/>
      <c r="C46" s="41"/>
      <c r="D46" s="42"/>
      <c r="E46" s="42"/>
      <c r="F46" s="61"/>
      <c r="G46" s="43"/>
      <c r="H46" s="65"/>
      <c r="I46" s="65"/>
      <c r="J46" s="66"/>
      <c r="K46" s="65"/>
      <c r="L46" s="180"/>
      <c r="M46" s="185"/>
      <c r="N46" s="180"/>
      <c r="O46" s="180"/>
      <c r="P46" s="180"/>
      <c r="R46" s="188"/>
    </row>
    <row r="47" spans="2:19" ht="15.75" outlineLevel="1">
      <c r="B47" s="19" t="s">
        <v>175</v>
      </c>
      <c r="C47" s="20"/>
      <c r="D47" s="33"/>
      <c r="E47" s="33"/>
      <c r="F47" s="63"/>
      <c r="G47" s="20"/>
      <c r="H47" s="69"/>
      <c r="I47" s="69"/>
      <c r="J47" s="70"/>
      <c r="K47" s="69"/>
      <c r="L47" s="183"/>
      <c r="M47" s="187"/>
      <c r="N47" s="183"/>
      <c r="O47" s="183"/>
      <c r="P47" s="183"/>
      <c r="R47" s="188"/>
    </row>
    <row r="48" spans="2:19" ht="15.75" outlineLevel="1">
      <c r="B48" s="49" t="s">
        <v>31</v>
      </c>
      <c r="C48" s="49"/>
      <c r="D48" s="217"/>
      <c r="E48" s="243">
        <v>12.5</v>
      </c>
      <c r="F48" s="233">
        <v>12.5</v>
      </c>
      <c r="G48" s="35"/>
      <c r="H48" s="244">
        <f>+J48-I48</f>
        <v>11351</v>
      </c>
      <c r="I48" s="244">
        <v>4255</v>
      </c>
      <c r="J48" s="236">
        <v>15606</v>
      </c>
      <c r="K48" s="214">
        <v>3026</v>
      </c>
      <c r="L48" s="245">
        <v>79.849999999999994</v>
      </c>
      <c r="M48" s="246">
        <v>3</v>
      </c>
      <c r="N48" s="212"/>
      <c r="O48" s="212">
        <v>0.91</v>
      </c>
      <c r="P48" s="212">
        <v>0.19974709014864084</v>
      </c>
      <c r="R48" s="188"/>
    </row>
    <row r="49" spans="2:19" ht="15.75" outlineLevel="1">
      <c r="B49" s="34" t="s">
        <v>41</v>
      </c>
      <c r="C49" s="34"/>
      <c r="E49" s="243">
        <v>17.57</v>
      </c>
      <c r="F49" s="233">
        <v>17.57</v>
      </c>
      <c r="G49" s="35"/>
      <c r="H49" s="244">
        <f>+J49-I49</f>
        <v>13526</v>
      </c>
      <c r="I49" s="244">
        <v>6628</v>
      </c>
      <c r="J49" s="236">
        <v>20154</v>
      </c>
      <c r="K49" s="214">
        <v>1026.1439999999998</v>
      </c>
      <c r="L49" s="245">
        <v>85.41</v>
      </c>
      <c r="M49" s="246">
        <v>2</v>
      </c>
      <c r="N49" s="212"/>
      <c r="O49" s="212">
        <v>0.83</v>
      </c>
      <c r="P49" s="212">
        <v>0.18218690639930976</v>
      </c>
      <c r="R49" s="188"/>
    </row>
    <row r="50" spans="2:19" ht="15.75" outlineLevel="1">
      <c r="B50" s="49" t="s">
        <v>24</v>
      </c>
      <c r="C50" s="49"/>
      <c r="D50" s="217"/>
      <c r="E50" s="243">
        <v>8.08</v>
      </c>
      <c r="F50" s="233">
        <v>8.08</v>
      </c>
      <c r="G50" s="35"/>
      <c r="H50" s="244">
        <f>+J50-I50</f>
        <v>6472</v>
      </c>
      <c r="I50" s="244">
        <v>4741</v>
      </c>
      <c r="J50" s="236">
        <v>11213</v>
      </c>
      <c r="K50" s="214">
        <v>2519</v>
      </c>
      <c r="L50" s="245">
        <v>40.33</v>
      </c>
      <c r="M50" s="246">
        <v>1</v>
      </c>
      <c r="N50" s="212"/>
      <c r="O50" s="212">
        <v>1.01</v>
      </c>
      <c r="P50" s="212">
        <v>0.22169731983530469</v>
      </c>
      <c r="R50" s="188"/>
    </row>
    <row r="51" spans="2:19" ht="15.75" outlineLevel="1">
      <c r="B51" s="49" t="s">
        <v>169</v>
      </c>
      <c r="C51" s="49"/>
      <c r="D51" s="217"/>
      <c r="E51" s="243">
        <v>1.18</v>
      </c>
      <c r="F51" s="233">
        <v>1.18</v>
      </c>
      <c r="G51" s="35"/>
      <c r="H51" s="244">
        <f>+J51-I51</f>
        <v>3766</v>
      </c>
      <c r="I51" s="244">
        <v>618</v>
      </c>
      <c r="J51" s="236">
        <v>4384</v>
      </c>
      <c r="K51" s="214"/>
      <c r="L51" s="245">
        <v>27.12</v>
      </c>
      <c r="M51" s="246">
        <v>2</v>
      </c>
      <c r="N51" s="212"/>
      <c r="O51" s="212"/>
      <c r="P51" s="212"/>
      <c r="R51" s="188"/>
    </row>
    <row r="52" spans="2:19" ht="15.75" outlineLevel="1">
      <c r="B52" s="41" t="s">
        <v>85</v>
      </c>
      <c r="C52" s="41"/>
      <c r="D52" s="173"/>
      <c r="E52" s="42">
        <v>39.33</v>
      </c>
      <c r="F52" s="61">
        <f>SUM(F48:F51)</f>
        <v>39.33</v>
      </c>
      <c r="G52" s="173"/>
      <c r="H52" s="223">
        <f t="shared" ref="H52:P52" si="8">SUM(H48:H51)</f>
        <v>35115</v>
      </c>
      <c r="I52" s="223">
        <f t="shared" si="8"/>
        <v>16242</v>
      </c>
      <c r="J52" s="66">
        <f t="shared" si="8"/>
        <v>51357</v>
      </c>
      <c r="K52" s="65">
        <f t="shared" si="8"/>
        <v>6571.1440000000002</v>
      </c>
      <c r="L52" s="180">
        <f t="shared" si="8"/>
        <v>232.70999999999998</v>
      </c>
      <c r="M52" s="185">
        <f t="shared" si="8"/>
        <v>8</v>
      </c>
      <c r="N52" s="180">
        <f t="shared" si="8"/>
        <v>0</v>
      </c>
      <c r="O52" s="180">
        <f t="shared" si="8"/>
        <v>2.75</v>
      </c>
      <c r="P52" s="180">
        <f t="shared" si="8"/>
        <v>0.60363131638325529</v>
      </c>
      <c r="R52" s="188"/>
    </row>
    <row r="53" spans="2:19" ht="15.75" outlineLevel="1">
      <c r="B53" s="34"/>
      <c r="C53" s="73"/>
      <c r="D53" s="217"/>
      <c r="E53" s="217"/>
      <c r="F53" s="218"/>
      <c r="G53" s="35"/>
      <c r="H53" s="214"/>
      <c r="I53" s="214"/>
      <c r="J53" s="220"/>
      <c r="K53" s="214"/>
      <c r="L53" s="212"/>
      <c r="M53" s="213"/>
      <c r="N53" s="212"/>
      <c r="O53" s="212"/>
      <c r="P53" s="212"/>
      <c r="R53" s="188"/>
    </row>
    <row r="54" spans="2:19" ht="18.75" outlineLevel="1">
      <c r="B54" s="196" t="s">
        <v>49</v>
      </c>
      <c r="C54" s="197"/>
      <c r="D54" s="198">
        <f>+D45</f>
        <v>34.799999999999997</v>
      </c>
      <c r="E54" s="198">
        <f>+E52+E45</f>
        <v>41.78</v>
      </c>
      <c r="F54" s="198">
        <f t="shared" ref="F54:P54" si="9">+F52+F45</f>
        <v>76.58</v>
      </c>
      <c r="G54" s="198">
        <f t="shared" si="9"/>
        <v>0</v>
      </c>
      <c r="H54" s="199">
        <f t="shared" si="9"/>
        <v>74739</v>
      </c>
      <c r="I54" s="199">
        <f t="shared" si="9"/>
        <v>30467</v>
      </c>
      <c r="J54" s="199">
        <f t="shared" si="9"/>
        <v>105206</v>
      </c>
      <c r="K54" s="199">
        <f t="shared" si="9"/>
        <v>29987.144</v>
      </c>
      <c r="L54" s="200">
        <f t="shared" si="9"/>
        <v>267.90999999999997</v>
      </c>
      <c r="M54" s="201">
        <f t="shared" si="9"/>
        <v>43</v>
      </c>
      <c r="N54" s="200">
        <f t="shared" si="9"/>
        <v>0</v>
      </c>
      <c r="O54" s="200">
        <f t="shared" si="9"/>
        <v>10.95</v>
      </c>
      <c r="P54" s="200">
        <f t="shared" si="9"/>
        <v>2.4035501506896892</v>
      </c>
      <c r="Q54" s="206"/>
      <c r="R54" s="206"/>
      <c r="S54" s="207"/>
    </row>
    <row r="55" spans="2:19" ht="15.75">
      <c r="B55" s="41"/>
      <c r="C55" s="41"/>
      <c r="D55" s="42"/>
      <c r="E55" s="42"/>
      <c r="F55" s="61"/>
      <c r="G55" s="43"/>
      <c r="H55" s="65"/>
      <c r="I55" s="65"/>
      <c r="J55" s="66"/>
      <c r="K55" s="65"/>
      <c r="L55" s="212"/>
      <c r="M55" s="213"/>
      <c r="N55" s="212"/>
      <c r="O55" s="180"/>
      <c r="P55" s="212"/>
      <c r="R55" s="188"/>
    </row>
    <row r="56" spans="2:19" ht="15.75">
      <c r="B56" s="19" t="s">
        <v>86</v>
      </c>
      <c r="C56" s="20"/>
      <c r="D56" s="33"/>
      <c r="E56" s="33"/>
      <c r="F56" s="63"/>
      <c r="G56" s="20"/>
      <c r="H56" s="69"/>
      <c r="I56" s="69"/>
      <c r="J56" s="70"/>
      <c r="K56" s="69"/>
      <c r="L56" s="183"/>
      <c r="M56" s="187"/>
      <c r="N56" s="183"/>
      <c r="O56" s="183"/>
      <c r="P56" s="183"/>
      <c r="R56" s="188"/>
    </row>
    <row r="57" spans="2:19" ht="15.75">
      <c r="B57" s="50" t="s">
        <v>42</v>
      </c>
      <c r="C57" s="50"/>
      <c r="D57" s="217">
        <v>4</v>
      </c>
      <c r="E57" s="217"/>
      <c r="F57" s="218">
        <v>4</v>
      </c>
      <c r="G57" s="35"/>
      <c r="H57" s="214">
        <v>7641.2000000000007</v>
      </c>
      <c r="I57" s="214">
        <v>3274.7999999999997</v>
      </c>
      <c r="J57" s="220">
        <v>10916</v>
      </c>
      <c r="K57" s="214">
        <v>4584.72</v>
      </c>
      <c r="L57" s="212">
        <v>33.6</v>
      </c>
      <c r="M57" s="213">
        <v>8</v>
      </c>
      <c r="N57" s="212"/>
      <c r="O57" s="212">
        <v>1.67</v>
      </c>
      <c r="P57" s="212">
        <v>0.36656883576728588</v>
      </c>
      <c r="R57" s="188"/>
    </row>
    <row r="58" spans="2:19" ht="15.75">
      <c r="B58" s="38" t="s">
        <v>43</v>
      </c>
      <c r="C58" s="38"/>
      <c r="D58" s="217">
        <v>5</v>
      </c>
      <c r="E58" s="217"/>
      <c r="F58" s="218">
        <v>5</v>
      </c>
      <c r="G58" s="35"/>
      <c r="H58" s="214">
        <v>5264</v>
      </c>
      <c r="I58" s="214">
        <v>2256</v>
      </c>
      <c r="J58" s="220">
        <v>7520</v>
      </c>
      <c r="K58" s="214">
        <v>3158.4</v>
      </c>
      <c r="L58" s="212">
        <v>38.700000000000003</v>
      </c>
      <c r="M58" s="213">
        <v>24</v>
      </c>
      <c r="N58" s="212"/>
      <c r="O58" s="212">
        <v>1.35</v>
      </c>
      <c r="P58" s="212">
        <v>0.29632810076996169</v>
      </c>
      <c r="R58" s="188"/>
    </row>
    <row r="59" spans="2:19" ht="15.75">
      <c r="B59" s="34" t="s">
        <v>32</v>
      </c>
      <c r="C59" s="34"/>
      <c r="D59" s="217">
        <v>0.33</v>
      </c>
      <c r="E59" s="217"/>
      <c r="F59" s="218">
        <v>0.33</v>
      </c>
      <c r="G59" s="35"/>
      <c r="H59" s="214">
        <v>200</v>
      </c>
      <c r="I59" s="214"/>
      <c r="J59" s="220">
        <v>200</v>
      </c>
      <c r="K59" s="214"/>
      <c r="L59" s="212"/>
      <c r="M59" s="213">
        <v>4</v>
      </c>
      <c r="N59" s="212"/>
      <c r="O59" s="290">
        <v>1.68</v>
      </c>
      <c r="P59" s="290">
        <v>0.3687638587359523</v>
      </c>
      <c r="R59" s="188"/>
    </row>
    <row r="60" spans="2:19" ht="15.75">
      <c r="B60" s="34" t="s">
        <v>33</v>
      </c>
      <c r="C60" s="34"/>
      <c r="D60" s="217">
        <v>0.33</v>
      </c>
      <c r="E60" s="217"/>
      <c r="F60" s="218">
        <v>0.33</v>
      </c>
      <c r="G60" s="35"/>
      <c r="H60" s="214">
        <v>225</v>
      </c>
      <c r="I60" s="214"/>
      <c r="J60" s="220">
        <v>225</v>
      </c>
      <c r="K60" s="214"/>
      <c r="L60" s="212"/>
      <c r="M60" s="213">
        <v>4</v>
      </c>
      <c r="N60" s="212"/>
      <c r="O60" s="290"/>
      <c r="P60" s="290">
        <v>0</v>
      </c>
      <c r="R60" s="188"/>
    </row>
    <row r="61" spans="2:19" ht="15.75">
      <c r="B61" s="34" t="s">
        <v>34</v>
      </c>
      <c r="C61" s="34"/>
      <c r="D61" s="217">
        <v>0.51</v>
      </c>
      <c r="E61" s="217"/>
      <c r="F61" s="218">
        <v>0.51</v>
      </c>
      <c r="G61" s="35"/>
      <c r="H61" s="214">
        <v>300</v>
      </c>
      <c r="I61" s="214"/>
      <c r="J61" s="220">
        <v>300</v>
      </c>
      <c r="K61" s="214"/>
      <c r="L61" s="212"/>
      <c r="M61" s="213">
        <v>4</v>
      </c>
      <c r="N61" s="212"/>
      <c r="O61" s="290"/>
      <c r="P61" s="290">
        <v>0</v>
      </c>
      <c r="R61" s="188"/>
    </row>
    <row r="62" spans="2:19" ht="15.75">
      <c r="B62" s="34" t="s">
        <v>35</v>
      </c>
      <c r="C62" s="34"/>
      <c r="D62" s="217">
        <v>0.43</v>
      </c>
      <c r="E62" s="217"/>
      <c r="F62" s="218">
        <v>0.43</v>
      </c>
      <c r="G62" s="35"/>
      <c r="H62" s="214">
        <v>195</v>
      </c>
      <c r="I62" s="214"/>
      <c r="J62" s="220">
        <v>195</v>
      </c>
      <c r="K62" s="214"/>
      <c r="L62" s="212"/>
      <c r="M62" s="213">
        <v>4</v>
      </c>
      <c r="N62" s="212"/>
      <c r="O62" s="290"/>
      <c r="P62" s="290">
        <v>0</v>
      </c>
      <c r="R62" s="188"/>
    </row>
    <row r="63" spans="2:19" ht="15.75">
      <c r="B63" s="34" t="s">
        <v>36</v>
      </c>
      <c r="C63" s="34"/>
      <c r="D63" s="217">
        <v>0.34</v>
      </c>
      <c r="E63" s="217"/>
      <c r="F63" s="218">
        <v>0.34</v>
      </c>
      <c r="G63" s="35"/>
      <c r="H63" s="214">
        <v>180</v>
      </c>
      <c r="I63" s="214"/>
      <c r="J63" s="220">
        <v>180</v>
      </c>
      <c r="K63" s="214"/>
      <c r="L63" s="212"/>
      <c r="M63" s="213">
        <v>4</v>
      </c>
      <c r="N63" s="212"/>
      <c r="O63" s="290"/>
      <c r="P63" s="290">
        <v>0</v>
      </c>
      <c r="R63" s="188"/>
    </row>
    <row r="64" spans="2:19" ht="15.75">
      <c r="B64" s="34" t="s">
        <v>37</v>
      </c>
      <c r="C64" s="34"/>
      <c r="D64" s="217">
        <v>0.18</v>
      </c>
      <c r="E64" s="217"/>
      <c r="F64" s="218">
        <v>0.18</v>
      </c>
      <c r="G64" s="35"/>
      <c r="H64" s="214">
        <v>120</v>
      </c>
      <c r="I64" s="214"/>
      <c r="J64" s="220">
        <v>120</v>
      </c>
      <c r="K64" s="214"/>
      <c r="L64" s="212"/>
      <c r="M64" s="213">
        <v>4</v>
      </c>
      <c r="N64" s="212"/>
      <c r="O64" s="290"/>
      <c r="P64" s="290">
        <v>0</v>
      </c>
      <c r="R64" s="188"/>
    </row>
    <row r="65" spans="2:19" ht="15.75">
      <c r="B65" s="34" t="s">
        <v>38</v>
      </c>
      <c r="C65" s="34"/>
      <c r="D65" s="217">
        <v>0.26</v>
      </c>
      <c r="E65" s="217"/>
      <c r="F65" s="218">
        <v>0.26</v>
      </c>
      <c r="G65" s="35"/>
      <c r="H65" s="214">
        <v>120</v>
      </c>
      <c r="I65" s="214"/>
      <c r="J65" s="220">
        <v>120</v>
      </c>
      <c r="K65" s="214"/>
      <c r="L65" s="212"/>
      <c r="M65" s="213">
        <v>4</v>
      </c>
      <c r="N65" s="212"/>
      <c r="O65" s="290"/>
      <c r="P65" s="290">
        <v>0</v>
      </c>
      <c r="R65" s="188"/>
    </row>
    <row r="66" spans="2:19" ht="15.75">
      <c r="B66" s="34" t="s">
        <v>39</v>
      </c>
      <c r="C66" s="34"/>
      <c r="D66" s="217">
        <v>0.67</v>
      </c>
      <c r="E66" s="217"/>
      <c r="F66" s="218">
        <v>0.67</v>
      </c>
      <c r="G66" s="35"/>
      <c r="H66" s="214">
        <v>225</v>
      </c>
      <c r="I66" s="214"/>
      <c r="J66" s="220">
        <v>225</v>
      </c>
      <c r="K66" s="214"/>
      <c r="L66" s="212"/>
      <c r="M66" s="213">
        <v>4</v>
      </c>
      <c r="N66" s="212"/>
      <c r="O66" s="290"/>
      <c r="P66" s="290">
        <v>0</v>
      </c>
      <c r="R66" s="188"/>
    </row>
    <row r="67" spans="2:19" ht="15.75">
      <c r="B67" s="34" t="s">
        <v>40</v>
      </c>
      <c r="C67" s="34"/>
      <c r="D67" s="217">
        <v>1</v>
      </c>
      <c r="E67" s="217"/>
      <c r="F67" s="218">
        <v>1</v>
      </c>
      <c r="G67" s="35"/>
      <c r="H67" s="214">
        <v>255</v>
      </c>
      <c r="I67" s="214"/>
      <c r="J67" s="220">
        <v>255</v>
      </c>
      <c r="K67" s="214"/>
      <c r="L67" s="212"/>
      <c r="M67" s="213">
        <v>4</v>
      </c>
      <c r="N67" s="212"/>
      <c r="O67" s="290"/>
      <c r="P67" s="290">
        <v>0</v>
      </c>
      <c r="R67" s="188"/>
    </row>
    <row r="68" spans="2:19" ht="15.75">
      <c r="B68" s="41" t="s">
        <v>87</v>
      </c>
      <c r="C68" s="20"/>
      <c r="D68" s="42">
        <f>SUM(D57:D67)</f>
        <v>13.049999999999999</v>
      </c>
      <c r="E68" s="42">
        <f t="shared" ref="E68:P68" si="10">SUM(E57:E67)</f>
        <v>0</v>
      </c>
      <c r="F68" s="61">
        <f t="shared" si="10"/>
        <v>13.049999999999999</v>
      </c>
      <c r="G68" s="43">
        <f t="shared" si="10"/>
        <v>0</v>
      </c>
      <c r="H68" s="65">
        <f t="shared" si="10"/>
        <v>14725.2</v>
      </c>
      <c r="I68" s="65">
        <f t="shared" si="10"/>
        <v>5530.7999999999993</v>
      </c>
      <c r="J68" s="66">
        <f t="shared" si="10"/>
        <v>20256</v>
      </c>
      <c r="K68" s="65">
        <f t="shared" si="10"/>
        <v>7743.1200000000008</v>
      </c>
      <c r="L68" s="180">
        <f t="shared" si="10"/>
        <v>72.300000000000011</v>
      </c>
      <c r="M68" s="185">
        <f t="shared" si="10"/>
        <v>68</v>
      </c>
      <c r="N68" s="180">
        <f t="shared" si="10"/>
        <v>0</v>
      </c>
      <c r="O68" s="180">
        <f t="shared" si="10"/>
        <v>4.7</v>
      </c>
      <c r="P68" s="180">
        <f t="shared" si="10"/>
        <v>1.0316607952731998</v>
      </c>
      <c r="R68" s="188"/>
    </row>
    <row r="69" spans="2:19" ht="15.75">
      <c r="B69" s="44"/>
      <c r="C69" s="44"/>
      <c r="D69" s="45"/>
      <c r="E69" s="45"/>
      <c r="F69" s="62"/>
      <c r="G69" s="46"/>
      <c r="H69" s="67"/>
      <c r="I69" s="67"/>
      <c r="J69" s="68"/>
      <c r="K69" s="67"/>
      <c r="L69" s="181"/>
      <c r="M69" s="186"/>
      <c r="N69" s="181"/>
      <c r="O69" s="181"/>
      <c r="P69" s="181"/>
      <c r="R69" s="188"/>
    </row>
    <row r="70" spans="2:19" ht="15.75">
      <c r="B70" s="19" t="s">
        <v>154</v>
      </c>
      <c r="C70" s="20"/>
      <c r="D70" s="33"/>
      <c r="E70" s="33"/>
      <c r="F70" s="63"/>
      <c r="G70" s="20"/>
      <c r="H70" s="69"/>
      <c r="I70" s="69"/>
      <c r="J70" s="70"/>
      <c r="K70" s="69"/>
      <c r="L70" s="183"/>
      <c r="M70" s="187"/>
      <c r="N70" s="183"/>
      <c r="O70" s="183"/>
      <c r="P70" s="183"/>
      <c r="R70" s="188"/>
    </row>
    <row r="71" spans="2:19" ht="15.75" outlineLevel="1">
      <c r="B71" s="224" t="s">
        <v>50</v>
      </c>
      <c r="C71" s="34"/>
      <c r="D71" s="217"/>
      <c r="E71" s="243">
        <v>8.9700000000000006</v>
      </c>
      <c r="F71" s="233">
        <v>8.9700000000000006</v>
      </c>
      <c r="G71" s="247"/>
      <c r="H71" s="244">
        <v>3098</v>
      </c>
      <c r="I71" s="244">
        <v>4646</v>
      </c>
      <c r="J71" s="236">
        <v>7744</v>
      </c>
      <c r="K71" s="244">
        <v>6818</v>
      </c>
      <c r="L71" s="245">
        <v>57</v>
      </c>
      <c r="M71" s="246">
        <v>4</v>
      </c>
      <c r="N71" s="245"/>
      <c r="O71" s="210">
        <v>0.96526377420445209</v>
      </c>
      <c r="P71" s="210">
        <v>0.21187761552003737</v>
      </c>
      <c r="R71" s="188"/>
    </row>
    <row r="72" spans="2:19" ht="15.75" outlineLevel="1">
      <c r="B72" s="224" t="s">
        <v>51</v>
      </c>
      <c r="C72" s="34"/>
      <c r="D72" s="217"/>
      <c r="E72" s="243">
        <v>9.26</v>
      </c>
      <c r="F72" s="233">
        <v>9.26</v>
      </c>
      <c r="G72" s="247"/>
      <c r="H72" s="244">
        <v>5612.6</v>
      </c>
      <c r="I72" s="244">
        <v>2405.4</v>
      </c>
      <c r="J72" s="236">
        <v>8018</v>
      </c>
      <c r="K72" s="244">
        <v>7217</v>
      </c>
      <c r="L72" s="245">
        <v>60.131999999999998</v>
      </c>
      <c r="M72" s="246">
        <v>3</v>
      </c>
      <c r="N72" s="245"/>
      <c r="O72" s="210">
        <v>1.54</v>
      </c>
      <c r="P72" s="210">
        <v>0.33803353717462298</v>
      </c>
      <c r="R72" s="188"/>
    </row>
    <row r="73" spans="2:19" ht="15.75" outlineLevel="1">
      <c r="B73" s="224" t="s">
        <v>152</v>
      </c>
      <c r="C73" s="73"/>
      <c r="D73" s="217"/>
      <c r="E73" s="243">
        <v>12.68</v>
      </c>
      <c r="F73" s="233">
        <v>12.68</v>
      </c>
      <c r="G73" s="247"/>
      <c r="H73" s="244">
        <v>7393.2</v>
      </c>
      <c r="I73" s="244">
        <v>4928.8</v>
      </c>
      <c r="J73" s="236">
        <v>12322</v>
      </c>
      <c r="K73" s="244">
        <v>11467</v>
      </c>
      <c r="L73" s="245">
        <v>75.81</v>
      </c>
      <c r="M73" s="246">
        <v>12</v>
      </c>
      <c r="N73" s="245"/>
      <c r="O73" s="210">
        <v>1.81</v>
      </c>
      <c r="P73" s="210">
        <v>0.39729915732861526</v>
      </c>
      <c r="R73" s="188"/>
    </row>
    <row r="74" spans="2:19" ht="15.75" outlineLevel="1">
      <c r="B74" s="224" t="s">
        <v>45</v>
      </c>
      <c r="C74" s="34"/>
      <c r="D74" s="217"/>
      <c r="E74" s="243">
        <v>7.22</v>
      </c>
      <c r="F74" s="233">
        <v>7.22</v>
      </c>
      <c r="G74" s="247"/>
      <c r="H74" s="244">
        <v>3861.6</v>
      </c>
      <c r="I74" s="244">
        <v>2574.4</v>
      </c>
      <c r="J74" s="236">
        <v>6436</v>
      </c>
      <c r="K74" s="244">
        <v>3566</v>
      </c>
      <c r="L74" s="245">
        <v>45.6</v>
      </c>
      <c r="M74" s="246">
        <v>4</v>
      </c>
      <c r="N74" s="245"/>
      <c r="O74" s="210">
        <v>1.23</v>
      </c>
      <c r="P74" s="210">
        <v>0.26998782514596503</v>
      </c>
      <c r="R74" s="188"/>
    </row>
    <row r="75" spans="2:19" ht="15.75">
      <c r="B75" s="34" t="s">
        <v>53</v>
      </c>
      <c r="C75" s="34"/>
      <c r="D75" s="217"/>
      <c r="E75" s="217">
        <v>16.53</v>
      </c>
      <c r="F75" s="218">
        <v>16.53</v>
      </c>
      <c r="G75" s="35"/>
      <c r="H75" s="214">
        <v>3499.6000000000004</v>
      </c>
      <c r="I75" s="214">
        <v>5249.4</v>
      </c>
      <c r="J75" s="220">
        <v>8749</v>
      </c>
      <c r="K75" s="214">
        <v>6561.75</v>
      </c>
      <c r="L75" s="212">
        <v>129</v>
      </c>
      <c r="M75" s="213">
        <v>4</v>
      </c>
      <c r="N75" s="212"/>
      <c r="O75" s="212">
        <v>0.91</v>
      </c>
      <c r="P75" s="212">
        <v>0.19974709014864084</v>
      </c>
      <c r="R75" s="188"/>
    </row>
    <row r="76" spans="2:19" ht="15.75">
      <c r="B76" s="34" t="s">
        <v>54</v>
      </c>
      <c r="C76" s="34"/>
      <c r="D76" s="217"/>
      <c r="E76" s="217">
        <v>20.010000000000002</v>
      </c>
      <c r="F76" s="218">
        <v>20.010000000000002</v>
      </c>
      <c r="G76" s="35"/>
      <c r="H76" s="214">
        <v>4972</v>
      </c>
      <c r="I76" s="214">
        <v>7458</v>
      </c>
      <c r="J76" s="220">
        <v>12430</v>
      </c>
      <c r="K76" s="214">
        <v>11743</v>
      </c>
      <c r="L76" s="212">
        <v>150</v>
      </c>
      <c r="M76" s="213">
        <v>4</v>
      </c>
      <c r="N76" s="212"/>
      <c r="O76" s="212">
        <v>0.81</v>
      </c>
      <c r="P76" s="212">
        <v>0.17779686046197701</v>
      </c>
      <c r="R76" s="188"/>
    </row>
    <row r="77" spans="2:19" ht="15.75">
      <c r="B77" s="34" t="s">
        <v>52</v>
      </c>
      <c r="C77" s="34"/>
      <c r="D77" s="217"/>
      <c r="E77" s="217">
        <v>17.309999999999999</v>
      </c>
      <c r="F77" s="218">
        <v>17.309999999999999</v>
      </c>
      <c r="G77" s="35"/>
      <c r="H77" s="214">
        <v>5700</v>
      </c>
      <c r="I77" s="214">
        <v>8550</v>
      </c>
      <c r="J77" s="220">
        <v>14250</v>
      </c>
      <c r="K77" s="214">
        <v>10687.5</v>
      </c>
      <c r="L77" s="212">
        <v>115</v>
      </c>
      <c r="M77" s="213">
        <v>4</v>
      </c>
      <c r="N77" s="212"/>
      <c r="O77" s="212">
        <v>1.014</v>
      </c>
      <c r="P77" s="212">
        <v>0.22257532902277122</v>
      </c>
      <c r="R77" s="188"/>
    </row>
    <row r="78" spans="2:19" ht="15.75">
      <c r="B78" s="41" t="s">
        <v>85</v>
      </c>
      <c r="C78" s="20"/>
      <c r="D78" s="42">
        <f>SUM(D71:D77)</f>
        <v>0</v>
      </c>
      <c r="E78" s="173">
        <f t="shared" ref="E78:P78" si="11">SUM(E71:E77)</f>
        <v>91.98</v>
      </c>
      <c r="F78" s="61">
        <f t="shared" si="11"/>
        <v>91.98</v>
      </c>
      <c r="G78" s="222">
        <f t="shared" si="11"/>
        <v>0</v>
      </c>
      <c r="H78" s="223">
        <f t="shared" si="11"/>
        <v>34137</v>
      </c>
      <c r="I78" s="65">
        <f t="shared" si="11"/>
        <v>35812</v>
      </c>
      <c r="J78" s="66">
        <f t="shared" si="11"/>
        <v>69949</v>
      </c>
      <c r="K78" s="65">
        <f t="shared" si="11"/>
        <v>58060.25</v>
      </c>
      <c r="L78" s="180">
        <f t="shared" si="11"/>
        <v>632.54200000000003</v>
      </c>
      <c r="M78" s="185">
        <f t="shared" si="11"/>
        <v>35</v>
      </c>
      <c r="N78" s="180">
        <f t="shared" si="11"/>
        <v>0</v>
      </c>
      <c r="O78" s="180">
        <f t="shared" si="11"/>
        <v>8.2792637742044519</v>
      </c>
      <c r="P78" s="180">
        <f t="shared" si="11"/>
        <v>1.8173174148026299</v>
      </c>
      <c r="R78" s="188"/>
    </row>
    <row r="79" spans="2:19" ht="15.75">
      <c r="B79" s="41"/>
      <c r="C79" s="41"/>
      <c r="D79" s="42"/>
      <c r="E79" s="42"/>
      <c r="F79" s="61"/>
      <c r="G79" s="43"/>
      <c r="H79" s="65"/>
      <c r="I79" s="65"/>
      <c r="J79" s="66"/>
      <c r="K79" s="65"/>
      <c r="L79" s="180"/>
      <c r="M79" s="185"/>
      <c r="N79" s="180"/>
      <c r="O79" s="180"/>
      <c r="P79" s="180"/>
      <c r="R79" s="188"/>
    </row>
    <row r="80" spans="2:19" s="255" customFormat="1" ht="21">
      <c r="B80" s="248" t="s">
        <v>55</v>
      </c>
      <c r="C80" s="249"/>
      <c r="D80" s="250">
        <f>+D78+D68</f>
        <v>13.049999999999999</v>
      </c>
      <c r="E80" s="250">
        <f t="shared" ref="E80:P80" si="12">+E78+E68</f>
        <v>91.98</v>
      </c>
      <c r="F80" s="250">
        <f t="shared" si="12"/>
        <v>105.03</v>
      </c>
      <c r="G80" s="250">
        <f t="shared" si="12"/>
        <v>0</v>
      </c>
      <c r="H80" s="251">
        <f t="shared" si="12"/>
        <v>48862.2</v>
      </c>
      <c r="I80" s="251">
        <f t="shared" si="12"/>
        <v>41342.800000000003</v>
      </c>
      <c r="J80" s="251">
        <f t="shared" si="12"/>
        <v>90205</v>
      </c>
      <c r="K80" s="251">
        <f t="shared" si="12"/>
        <v>65803.37</v>
      </c>
      <c r="L80" s="252">
        <f t="shared" si="12"/>
        <v>704.8420000000001</v>
      </c>
      <c r="M80" s="253">
        <f t="shared" si="12"/>
        <v>103</v>
      </c>
      <c r="N80" s="252">
        <f t="shared" si="12"/>
        <v>0</v>
      </c>
      <c r="O80" s="252">
        <f t="shared" si="12"/>
        <v>12.979263774204451</v>
      </c>
      <c r="P80" s="252">
        <f t="shared" si="12"/>
        <v>2.8489782100758294</v>
      </c>
      <c r="Q80" s="252"/>
      <c r="R80" s="252"/>
      <c r="S80" s="254"/>
    </row>
    <row r="81" spans="2:19" ht="15.75">
      <c r="B81" s="41"/>
      <c r="C81" s="41"/>
      <c r="D81" s="42"/>
      <c r="E81" s="42"/>
      <c r="F81" s="42"/>
      <c r="G81" s="43"/>
      <c r="H81" s="65"/>
      <c r="I81" s="65"/>
      <c r="J81" s="65"/>
      <c r="K81" s="65"/>
      <c r="L81" s="180"/>
      <c r="M81" s="185"/>
      <c r="N81" s="180"/>
      <c r="O81" s="180"/>
      <c r="P81" s="180"/>
      <c r="R81" s="188"/>
    </row>
    <row r="82" spans="2:19" ht="29.25" customHeight="1">
      <c r="B82" s="256" t="s">
        <v>47</v>
      </c>
      <c r="C82" s="257"/>
      <c r="D82" s="258">
        <f>+D80+D54+D38</f>
        <v>93.616922956989242</v>
      </c>
      <c r="E82" s="258">
        <f t="shared" ref="E82:P82" si="13">+E80+E54+E38</f>
        <v>241.89570947315789</v>
      </c>
      <c r="F82" s="258">
        <f t="shared" si="13"/>
        <v>335.51263243014716</v>
      </c>
      <c r="G82" s="258">
        <f t="shared" si="13"/>
        <v>0</v>
      </c>
      <c r="H82" s="259">
        <f t="shared" si="13"/>
        <v>269845.2</v>
      </c>
      <c r="I82" s="259">
        <f t="shared" si="13"/>
        <v>172449.8</v>
      </c>
      <c r="J82" s="259">
        <f t="shared" si="13"/>
        <v>442295</v>
      </c>
      <c r="K82" s="259">
        <f t="shared" si="13"/>
        <v>229146.19729999997</v>
      </c>
      <c r="L82" s="260">
        <f t="shared" si="13"/>
        <v>1565.5820000000001</v>
      </c>
      <c r="M82" s="261">
        <f t="shared" si="13"/>
        <v>387</v>
      </c>
      <c r="N82" s="260">
        <f t="shared" si="13"/>
        <v>0</v>
      </c>
      <c r="O82" s="260">
        <f t="shared" si="13"/>
        <v>53.239786105345331</v>
      </c>
      <c r="P82" s="260">
        <f t="shared" si="13"/>
        <v>11.686255334811834</v>
      </c>
      <c r="Q82" s="204"/>
      <c r="R82" s="204"/>
      <c r="S82" s="205"/>
    </row>
    <row r="83" spans="2:19">
      <c r="D83" s="176"/>
      <c r="E83" s="176"/>
      <c r="F83" s="176"/>
      <c r="G83" s="177"/>
      <c r="H83" s="176"/>
      <c r="I83" s="176"/>
      <c r="J83" s="176"/>
      <c r="K83" s="176"/>
      <c r="L83" s="176"/>
      <c r="M83" s="176"/>
      <c r="N83" s="177"/>
      <c r="O83" s="178"/>
      <c r="P83" s="176"/>
      <c r="Q83" s="195"/>
    </row>
  </sheetData>
  <mergeCells count="36">
    <mergeCell ref="O24:O25"/>
    <mergeCell ref="P24:P25"/>
    <mergeCell ref="R24:R25"/>
    <mergeCell ref="S24:S25"/>
    <mergeCell ref="O59:O67"/>
    <mergeCell ref="P59:P67"/>
    <mergeCell ref="J24:J25"/>
    <mergeCell ref="K24:K25"/>
    <mergeCell ref="L24:L25"/>
    <mergeCell ref="M24:M25"/>
    <mergeCell ref="K15:K16"/>
    <mergeCell ref="L15:L16"/>
    <mergeCell ref="M15:M16"/>
    <mergeCell ref="D24:D25"/>
    <mergeCell ref="E24:E25"/>
    <mergeCell ref="F24:F25"/>
    <mergeCell ref="H24:H25"/>
    <mergeCell ref="I24:I25"/>
    <mergeCell ref="B5:B6"/>
    <mergeCell ref="D5:F5"/>
    <mergeCell ref="H5:M5"/>
    <mergeCell ref="O5:P5"/>
    <mergeCell ref="D15:D16"/>
    <mergeCell ref="E15:E16"/>
    <mergeCell ref="F15:F16"/>
    <mergeCell ref="H15:H16"/>
    <mergeCell ref="I15:I16"/>
    <mergeCell ref="O15:O16"/>
    <mergeCell ref="P15:P16"/>
    <mergeCell ref="R5:S5"/>
    <mergeCell ref="D11:D13"/>
    <mergeCell ref="E11:E13"/>
    <mergeCell ref="F11:F13"/>
    <mergeCell ref="J15:J16"/>
    <mergeCell ref="S15:S16"/>
    <mergeCell ref="R15:R16"/>
  </mergeCells>
  <printOptions horizontalCentered="1"/>
  <pageMargins left="0" right="0" top="0" bottom="0" header="0" footer="0"/>
  <pageSetup paperSize="17" scale="46"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C30" sqref="C30"/>
    </sheetView>
  </sheetViews>
  <sheetFormatPr baseColWidth="10" defaultColWidth="11.42578125" defaultRowHeight="15" outlineLevelCol="1"/>
  <cols>
    <col min="1" max="1" width="13.5703125" style="74" customWidth="1"/>
    <col min="2" max="2" width="28.28515625" customWidth="1"/>
    <col min="3" max="6" width="6.85546875" customWidth="1"/>
    <col min="7" max="7" width="8" customWidth="1"/>
    <col min="8" max="11" width="6.85546875" customWidth="1"/>
    <col min="12" max="12" width="8" customWidth="1"/>
    <col min="13" max="16" width="6.85546875" customWidth="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P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+SUM(Q11:Q12)</f>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P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+SUM(Q14:Q15)</f>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c r="B16" s="76" t="s">
        <v>107</v>
      </c>
      <c r="C16" s="90">
        <f>+SUM(C17:C18)</f>
        <v>0</v>
      </c>
      <c r="D16" s="91">
        <f>+SUM(D17:D18)</f>
        <v>0</v>
      </c>
      <c r="E16" s="91">
        <f t="shared" ref="E16:P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+SUM(Q17:Q18)</f>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K28" s="294"/>
      <c r="L28" s="108"/>
    </row>
    <row r="29" spans="1:22" ht="18" customHeight="1" thickBot="1">
      <c r="B29" s="104" t="s">
        <v>103</v>
      </c>
      <c r="C29" s="105">
        <v>2017</v>
      </c>
      <c r="D29" s="105">
        <v>2018</v>
      </c>
      <c r="E29" s="105">
        <v>2019</v>
      </c>
      <c r="F29" s="106" t="s">
        <v>104</v>
      </c>
      <c r="I29" s="79"/>
      <c r="K29" s="295"/>
      <c r="L29" s="108"/>
    </row>
    <row r="30" spans="1:22">
      <c r="B30" s="81" t="s">
        <v>112</v>
      </c>
      <c r="C30" s="123">
        <f>+SUM(G8,G11,G14)</f>
        <v>53.216922956989251</v>
      </c>
      <c r="D30" s="123">
        <f>+SUM(L8,L11,L14)</f>
        <v>27.349999999999994</v>
      </c>
      <c r="E30" s="123">
        <f>+SUM(Q8,Q11,Q14)</f>
        <v>0</v>
      </c>
      <c r="F30" s="124">
        <f>+SUM(C30:E30)</f>
        <v>80.566922956989245</v>
      </c>
      <c r="I30" s="79"/>
    </row>
    <row r="31" spans="1:22">
      <c r="B31" s="81" t="s">
        <v>113</v>
      </c>
      <c r="C31" s="125">
        <f>+G17</f>
        <v>0</v>
      </c>
      <c r="D31" s="125">
        <f>+L17</f>
        <v>7.7740000000000009</v>
      </c>
      <c r="E31" s="125">
        <f>+Q17</f>
        <v>22.276</v>
      </c>
      <c r="F31" s="126">
        <f>+SUM(C31:E31)</f>
        <v>30.05</v>
      </c>
    </row>
    <row r="32" spans="1:22" ht="15.75" thickBot="1">
      <c r="B32" s="81" t="s">
        <v>114</v>
      </c>
      <c r="C32" s="125">
        <f>+SUM(G9,G12,G15,G18:G21)</f>
        <v>82.941211838166666</v>
      </c>
      <c r="D32" s="125">
        <f>+SUM(L9,L12,L15,L18:L21)</f>
        <v>114.97570991781127</v>
      </c>
      <c r="E32" s="125">
        <f>+SUM(Q9,Q12,Q15,Q18:Q21)</f>
        <v>90.107930376910218</v>
      </c>
      <c r="F32" s="126">
        <f>+SUM(C32:E32)</f>
        <v>288.02485213288816</v>
      </c>
    </row>
    <row r="33" spans="2:6" ht="15.75" thickBot="1">
      <c r="B33" s="107" t="s">
        <v>104</v>
      </c>
      <c r="C33" s="127">
        <f>+SUM(C30:C32)</f>
        <v>136.15813479515592</v>
      </c>
      <c r="D33" s="127">
        <f>+SUM(D30:D32)</f>
        <v>150.09970991781125</v>
      </c>
      <c r="E33" s="127">
        <f>+SUM(E30:E32)</f>
        <v>112.38393037691021</v>
      </c>
      <c r="F33" s="128">
        <f>+SUM(F30:F32)</f>
        <v>398.6417750898774</v>
      </c>
    </row>
  </sheetData>
  <mergeCells count="12">
    <mergeCell ref="B28:F28"/>
    <mergeCell ref="K28:K29"/>
    <mergeCell ref="S3:V3"/>
    <mergeCell ref="B4:B5"/>
    <mergeCell ref="B3:Q3"/>
    <mergeCell ref="S4:S5"/>
    <mergeCell ref="T4:T5"/>
    <mergeCell ref="V4:V5"/>
    <mergeCell ref="U4:U5"/>
    <mergeCell ref="C4:G4"/>
    <mergeCell ref="H4:L4"/>
    <mergeCell ref="M4:Q4"/>
  </mergeCells>
  <pageMargins left="0.7" right="0.7" top="0.75" bottom="0.75" header="0.3" footer="0.3"/>
  <pageSetup orientation="portrait" r:id="rId1"/>
  <ignoredErrors>
    <ignoredError sqref="V10 Q10:Q17 V16 V13 G10:G18 L7:L15 L17:L19" formula="1"/>
    <ignoredError sqref="C23:F23 H16:K16 C16:F16 M16:P16 N23:Q23" formulaRange="1"/>
    <ignoredError sqref="L16 G23:M23" formula="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W14" sqref="W14"/>
    </sheetView>
  </sheetViews>
  <sheetFormatPr baseColWidth="10" defaultColWidth="11.42578125" defaultRowHeight="15" outlineLevelCol="1"/>
  <cols>
    <col min="1" max="1" width="13.5703125" style="74" customWidth="1"/>
    <col min="2" max="2" width="21.85546875" customWidth="1"/>
    <col min="3" max="6" width="6.5703125" customWidth="1"/>
    <col min="7" max="7" width="8" customWidth="1"/>
    <col min="8" max="11" width="6.5703125" customWidth="1"/>
    <col min="12" max="12" width="8" customWidth="1"/>
    <col min="13" max="16" width="6.5703125" customWidth="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0</v>
      </c>
      <c r="E19" s="91">
        <v>0</v>
      </c>
      <c r="F19" s="91">
        <v>12.919017969999999</v>
      </c>
      <c r="G19" s="111">
        <f>+SUM(C19:F19)</f>
        <v>12.919017969999999</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156.57508985000001</v>
      </c>
      <c r="V19" s="92">
        <f>+SUM(S19:U19)</f>
        <v>156.57508985000001</v>
      </c>
    </row>
    <row r="20" spans="1:22">
      <c r="B20" s="76" t="s">
        <v>109</v>
      </c>
      <c r="C20" s="90"/>
      <c r="D20" s="91">
        <v>15.18</v>
      </c>
      <c r="E20" s="91"/>
      <c r="F20" s="91"/>
      <c r="G20" s="94">
        <f>+SUM(C20:F20)</f>
        <v>15.18</v>
      </c>
      <c r="H20" s="90"/>
      <c r="I20" s="91"/>
      <c r="J20" s="91"/>
      <c r="K20" s="91"/>
      <c r="L20" s="94">
        <f>+SUM(H20:K20)</f>
        <v>0</v>
      </c>
      <c r="M20" s="90"/>
      <c r="N20" s="91"/>
      <c r="O20" s="91"/>
      <c r="P20" s="91"/>
      <c r="Q20" s="116">
        <f>+SUM(M20:P20)</f>
        <v>0</v>
      </c>
      <c r="S20" s="91"/>
      <c r="T20" s="91"/>
      <c r="U20" s="93">
        <f>+SUM(G20,L20,Q20)</f>
        <v>15.18</v>
      </c>
      <c r="V20" s="92">
        <f>+SUM(S20:U20)</f>
        <v>15.18</v>
      </c>
    </row>
    <row r="21" spans="1:22" ht="30">
      <c r="B21" s="76" t="s">
        <v>110</v>
      </c>
      <c r="C21" s="90">
        <v>8.3140969340833326</v>
      </c>
      <c r="D21" s="91">
        <v>0</v>
      </c>
      <c r="E21" s="91">
        <v>8.3140969340833326</v>
      </c>
      <c r="F21" s="91">
        <v>0</v>
      </c>
      <c r="G21" s="94">
        <f>+SUM(C21:F21)</f>
        <v>16.628193868166665</v>
      </c>
      <c r="H21" s="90">
        <v>12.647569018905637</v>
      </c>
      <c r="I21" s="91">
        <v>0</v>
      </c>
      <c r="J21" s="91">
        <v>12.647569018905637</v>
      </c>
      <c r="K21" s="91">
        <v>0</v>
      </c>
      <c r="L21" s="94">
        <f>+SUM(H21:K21)</f>
        <v>25.295138037811274</v>
      </c>
      <c r="M21" s="90">
        <v>12.431215188455107</v>
      </c>
      <c r="N21" s="91">
        <v>0</v>
      </c>
      <c r="O21" s="91">
        <v>12.431215188455107</v>
      </c>
      <c r="P21" s="91">
        <v>0</v>
      </c>
      <c r="Q21" s="116">
        <f>+SUM(M21:P21)</f>
        <v>24.862430376910215</v>
      </c>
      <c r="S21" s="91"/>
      <c r="T21" s="91"/>
      <c r="U21" s="93">
        <f>+SUM(G21,L21,Q21)</f>
        <v>66.785762282888157</v>
      </c>
      <c r="V21" s="92">
        <f>+SUM(S21:U21)</f>
        <v>66.785762282888157</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30.240991025481179</v>
      </c>
      <c r="D23" s="103">
        <f t="shared" ref="D23:U23" si="4">+SUM(D7,D10,D13,D16,D20:D21)</f>
        <v>44.545586387096776</v>
      </c>
      <c r="E23" s="103">
        <f t="shared" si="4"/>
        <v>33.892173821180101</v>
      </c>
      <c r="F23" s="103">
        <f t="shared" si="4"/>
        <v>14.560365591397849</v>
      </c>
      <c r="G23" s="118">
        <f>+SUM(G7,G10,G13,G16,G19,G20:G21)</f>
        <v>136.15813479515592</v>
      </c>
      <c r="H23" s="102">
        <f t="shared" si="4"/>
        <v>18.235069018905637</v>
      </c>
      <c r="I23" s="103">
        <f t="shared" si="4"/>
        <v>9.3125</v>
      </c>
      <c r="J23" s="103">
        <f t="shared" si="4"/>
        <v>21.960069018905635</v>
      </c>
      <c r="K23" s="103">
        <f t="shared" si="4"/>
        <v>13.361499999999999</v>
      </c>
      <c r="L23" s="118">
        <f>+SUM(L7,L10,L13,L16,L19,L20:L21)</f>
        <v>150.09970991781128</v>
      </c>
      <c r="M23" s="102">
        <f t="shared" si="4"/>
        <v>18.261715188455106</v>
      </c>
      <c r="N23" s="103">
        <f t="shared" si="4"/>
        <v>11.661000000000001</v>
      </c>
      <c r="O23" s="103">
        <f t="shared" si="4"/>
        <v>24.092215188455107</v>
      </c>
      <c r="P23" s="103">
        <f t="shared" si="4"/>
        <v>1.9434999999999967</v>
      </c>
      <c r="Q23" s="118">
        <f>+SUM(Q7,Q10,Q13,Q16,Q19,Q20:Q21)</f>
        <v>112.38393037691021</v>
      </c>
      <c r="R23" s="121"/>
      <c r="S23" s="103">
        <f t="shared" si="4"/>
        <v>80.566922956989245</v>
      </c>
      <c r="T23" s="103">
        <f t="shared" si="4"/>
        <v>30.05</v>
      </c>
      <c r="U23" s="103">
        <f t="shared" si="4"/>
        <v>131.44976228288817</v>
      </c>
      <c r="V23" s="100">
        <f>+SUM(V7,V10,V13,V16,V19,V20:V21)</f>
        <v>398.64177508987746</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10.418096934083334</v>
      </c>
      <c r="D32" s="140">
        <f t="shared" si="7"/>
        <v>21.987471500000002</v>
      </c>
      <c r="E32" s="140">
        <f t="shared" si="7"/>
        <v>30.506259842685473</v>
      </c>
      <c r="F32" s="140">
        <f t="shared" si="7"/>
        <v>20.029383561397847</v>
      </c>
      <c r="G32" s="141">
        <f t="shared" si="7"/>
        <v>82.941211838166666</v>
      </c>
      <c r="H32" s="140">
        <f t="shared" si="7"/>
        <v>25.566586988905634</v>
      </c>
      <c r="I32" s="140">
        <f t="shared" si="7"/>
        <v>20.54501797</v>
      </c>
      <c r="J32" s="140">
        <f t="shared" si="7"/>
        <v>31.286086988905637</v>
      </c>
      <c r="K32" s="140">
        <f t="shared" si="7"/>
        <v>37.578017970000005</v>
      </c>
      <c r="L32" s="141">
        <f t="shared" si="7"/>
        <v>114.97570991781127</v>
      </c>
      <c r="M32" s="140">
        <f t="shared" si="7"/>
        <v>31.947715188455106</v>
      </c>
      <c r="N32" s="140">
        <f t="shared" si="7"/>
        <v>18.061500000000002</v>
      </c>
      <c r="O32" s="140">
        <f t="shared" si="7"/>
        <v>35.462715188455114</v>
      </c>
      <c r="P32" s="140">
        <f t="shared" si="7"/>
        <v>4.6359999999999975</v>
      </c>
      <c r="Q32" s="141">
        <f t="shared" si="7"/>
        <v>90.107930376910218</v>
      </c>
      <c r="R32" s="139"/>
      <c r="S32" s="139"/>
      <c r="T32" s="139"/>
      <c r="U32" s="139"/>
      <c r="V32" s="135">
        <f>+SUM(G32,L32,Q32)</f>
        <v>288.02485213288816</v>
      </c>
    </row>
    <row r="33" spans="2:22" ht="23.25" customHeight="1" thickBot="1">
      <c r="B33" s="107" t="s">
        <v>104</v>
      </c>
      <c r="C33" s="137">
        <f t="shared" ref="C33:Q33" si="8">+SUM(C30:C32)</f>
        <v>30.240991025481183</v>
      </c>
      <c r="D33" s="137">
        <f t="shared" si="8"/>
        <v>44.545586387096776</v>
      </c>
      <c r="E33" s="137">
        <f t="shared" si="8"/>
        <v>33.892173821180101</v>
      </c>
      <c r="F33" s="137">
        <f t="shared" si="8"/>
        <v>27.479383561397846</v>
      </c>
      <c r="G33" s="136">
        <f t="shared" si="8"/>
        <v>136.15813479515592</v>
      </c>
      <c r="H33" s="137">
        <f t="shared" si="8"/>
        <v>31.154086988905632</v>
      </c>
      <c r="I33" s="137">
        <f t="shared" si="8"/>
        <v>29.85751797</v>
      </c>
      <c r="J33" s="137">
        <f t="shared" si="8"/>
        <v>40.598586988905637</v>
      </c>
      <c r="K33" s="137">
        <f t="shared" si="8"/>
        <v>48.489517970000001</v>
      </c>
      <c r="L33" s="136">
        <f t="shared" si="8"/>
        <v>150.09970991781125</v>
      </c>
      <c r="M33" s="137">
        <f t="shared" si="8"/>
        <v>37.778215188455107</v>
      </c>
      <c r="N33" s="137">
        <f t="shared" si="8"/>
        <v>29.722500000000004</v>
      </c>
      <c r="O33" s="137">
        <f t="shared" si="8"/>
        <v>40.247215188455115</v>
      </c>
      <c r="P33" s="137">
        <f t="shared" si="8"/>
        <v>4.6359999999999975</v>
      </c>
      <c r="Q33" s="136">
        <f t="shared" si="8"/>
        <v>112.38393037691021</v>
      </c>
      <c r="R33" s="138"/>
      <c r="S33" s="138"/>
      <c r="T33" s="138"/>
      <c r="U33" s="138"/>
      <c r="V33" s="136">
        <f>+SUM(V30:V32)</f>
        <v>398.6417750898774</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K32:O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topLeftCell="A4" zoomScale="110" zoomScaleNormal="110" workbookViewId="0">
      <selection activeCell="H40" sqref="H40"/>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hidden="1" customWidth="1" outlineLevel="1"/>
    <col min="20" max="21" width="10.140625" hidden="1" customWidth="1" outlineLevel="1"/>
    <col min="22" max="22" width="10.28515625" customWidth="1" collapsed="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L7" si="0">+SUM(C8:C9)</f>
        <v>12.712528499999999</v>
      </c>
      <c r="D7" s="91">
        <f t="shared" si="0"/>
        <v>16.950038000000006</v>
      </c>
      <c r="E7" s="91">
        <f t="shared" si="0"/>
        <v>12.712528499999998</v>
      </c>
      <c r="F7" s="91">
        <f t="shared" si="0"/>
        <v>0</v>
      </c>
      <c r="G7" s="111">
        <f t="shared" si="0"/>
        <v>42.375095000000002</v>
      </c>
      <c r="H7" s="90">
        <f>+SUM(H8:H9)</f>
        <v>0</v>
      </c>
      <c r="I7" s="91">
        <f>+SUM(I8:I9)</f>
        <v>0</v>
      </c>
      <c r="J7" s="91">
        <f>+SUM(J8:J9)</f>
        <v>0</v>
      </c>
      <c r="K7" s="91">
        <f>+SUM(K8:K9)</f>
        <v>0</v>
      </c>
      <c r="L7" s="111">
        <f t="shared" si="0"/>
        <v>0</v>
      </c>
      <c r="M7" s="90">
        <f>+SUM(M8:M9)</f>
        <v>0</v>
      </c>
      <c r="N7" s="91">
        <f>+SUM(N8:N9)</f>
        <v>0</v>
      </c>
      <c r="O7" s="91">
        <f>+SUM(O8:O9)</f>
        <v>0</v>
      </c>
      <c r="P7" s="91">
        <f>+SUM(P8:P9)</f>
        <v>0</v>
      </c>
      <c r="Q7" s="115">
        <f>+SUM(Q8:Q9)</f>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+SUM(C7,C10,C13,C16,C20:C21)</f>
        <v>21.926894091397848</v>
      </c>
      <c r="D23" s="103">
        <f t="shared" ref="D23:U23" si="4">+SUM(D7,D10,D13,D16,D20:D21)</f>
        <v>29.365586387096776</v>
      </c>
      <c r="E23" s="103">
        <f t="shared" si="4"/>
        <v>25.578076887096771</v>
      </c>
      <c r="F23" s="103">
        <f t="shared" si="4"/>
        <v>14.560365591397849</v>
      </c>
      <c r="G23" s="118">
        <f>+SUM(G7,G10,G13,G16,G19,G20:G21)</f>
        <v>103.68425747054127</v>
      </c>
      <c r="H23" s="102">
        <f t="shared" si="4"/>
        <v>5.5874999999999995</v>
      </c>
      <c r="I23" s="103">
        <f t="shared" si="4"/>
        <v>9.3125</v>
      </c>
      <c r="J23" s="103">
        <f t="shared" si="4"/>
        <v>9.3125</v>
      </c>
      <c r="K23" s="103">
        <f t="shared" si="4"/>
        <v>13.361499999999999</v>
      </c>
      <c r="L23" s="118">
        <f>+SUM(L7,L10,L13,L16,L19,L20:L21)</f>
        <v>124.80457188</v>
      </c>
      <c r="M23" s="102">
        <f t="shared" si="4"/>
        <v>5.8305000000000007</v>
      </c>
      <c r="N23" s="103">
        <f t="shared" si="4"/>
        <v>11.661000000000001</v>
      </c>
      <c r="O23" s="103">
        <f t="shared" si="4"/>
        <v>11.661000000000001</v>
      </c>
      <c r="P23" s="103">
        <f t="shared" si="4"/>
        <v>1.9434999999999967</v>
      </c>
      <c r="Q23" s="118">
        <f>+SUM(Q7,Q10,Q13,Q16,Q19,Q20:Q21)</f>
        <v>87.521500000000003</v>
      </c>
      <c r="R23" s="121"/>
      <c r="S23" s="103">
        <f t="shared" si="4"/>
        <v>80.566922956989245</v>
      </c>
      <c r="T23" s="103">
        <f t="shared" si="4"/>
        <v>30.05</v>
      </c>
      <c r="U23" s="103">
        <f t="shared" si="4"/>
        <v>49.484000000000002</v>
      </c>
      <c r="V23" s="100">
        <f>+SUM(V7,V10,V13,V16,V19,V20:V21)</f>
        <v>316.01032935054127</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6">
        <v>2017</v>
      </c>
      <c r="H29" s="105" t="s">
        <v>121</v>
      </c>
      <c r="I29" s="105" t="s">
        <v>122</v>
      </c>
      <c r="J29" s="105" t="s">
        <v>123</v>
      </c>
      <c r="K29" s="105" t="s">
        <v>124</v>
      </c>
      <c r="L29" s="106">
        <v>2018</v>
      </c>
      <c r="M29" s="105" t="s">
        <v>121</v>
      </c>
      <c r="N29" s="105" t="s">
        <v>122</v>
      </c>
      <c r="O29" s="105" t="s">
        <v>123</v>
      </c>
      <c r="P29" s="105" t="s">
        <v>124</v>
      </c>
      <c r="Q29" s="106">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30">
        <f t="shared" si="5"/>
        <v>53.216922956989251</v>
      </c>
      <c r="H30" s="119">
        <f t="shared" si="5"/>
        <v>5.5874999999999995</v>
      </c>
      <c r="I30" s="119">
        <f t="shared" si="5"/>
        <v>9.3125</v>
      </c>
      <c r="J30" s="119">
        <f t="shared" si="5"/>
        <v>9.3125</v>
      </c>
      <c r="K30" s="119">
        <f t="shared" si="5"/>
        <v>3.1374999999999957</v>
      </c>
      <c r="L30" s="130">
        <f t="shared" si="5"/>
        <v>27.349999999999994</v>
      </c>
      <c r="M30" s="119">
        <f t="shared" si="5"/>
        <v>0</v>
      </c>
      <c r="N30" s="119">
        <f t="shared" si="5"/>
        <v>0</v>
      </c>
      <c r="O30" s="119">
        <f t="shared" si="5"/>
        <v>0</v>
      </c>
      <c r="P30" s="119">
        <f t="shared" si="5"/>
        <v>0</v>
      </c>
      <c r="Q30" s="130">
        <f t="shared" si="5"/>
        <v>0</v>
      </c>
      <c r="R30" s="132"/>
      <c r="S30" s="132"/>
      <c r="T30" s="132"/>
      <c r="U30" s="132"/>
      <c r="V30" s="120">
        <f>+SUM(G30,L30,Q30)</f>
        <v>80.566922956989245</v>
      </c>
    </row>
    <row r="31" spans="1:22">
      <c r="B31" s="142" t="s">
        <v>113</v>
      </c>
      <c r="C31" s="133">
        <f t="shared" ref="C31:Q31" si="6">+C17</f>
        <v>0</v>
      </c>
      <c r="D31" s="133">
        <f t="shared" si="6"/>
        <v>0</v>
      </c>
      <c r="E31" s="133">
        <f t="shared" si="6"/>
        <v>0</v>
      </c>
      <c r="F31" s="133">
        <f t="shared" si="6"/>
        <v>0</v>
      </c>
      <c r="G31" s="134">
        <f t="shared" si="6"/>
        <v>0</v>
      </c>
      <c r="H31" s="133">
        <f t="shared" si="6"/>
        <v>0</v>
      </c>
      <c r="I31" s="133">
        <f t="shared" si="6"/>
        <v>0</v>
      </c>
      <c r="J31" s="133">
        <f t="shared" si="6"/>
        <v>0</v>
      </c>
      <c r="K31" s="133">
        <f t="shared" si="6"/>
        <v>7.7740000000000009</v>
      </c>
      <c r="L31" s="134">
        <f t="shared" si="6"/>
        <v>7.7740000000000009</v>
      </c>
      <c r="M31" s="133">
        <f t="shared" si="6"/>
        <v>5.8305000000000007</v>
      </c>
      <c r="N31" s="133">
        <f t="shared" si="6"/>
        <v>11.661000000000001</v>
      </c>
      <c r="O31" s="133">
        <f t="shared" si="6"/>
        <v>4.7844999999999978</v>
      </c>
      <c r="P31" s="133">
        <f t="shared" si="6"/>
        <v>0</v>
      </c>
      <c r="Q31" s="134">
        <f t="shared" si="6"/>
        <v>22.276</v>
      </c>
      <c r="R31" s="132"/>
      <c r="S31" s="132"/>
      <c r="T31" s="132"/>
      <c r="U31" s="132"/>
      <c r="V31" s="135">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41">
        <f t="shared" si="7"/>
        <v>50.467334513552025</v>
      </c>
      <c r="H32" s="140">
        <f t="shared" si="7"/>
        <v>12.919017969999999</v>
      </c>
      <c r="I32" s="140">
        <f t="shared" si="7"/>
        <v>20.54501797</v>
      </c>
      <c r="J32" s="140">
        <f t="shared" si="7"/>
        <v>18.638517969999999</v>
      </c>
      <c r="K32" s="140">
        <f t="shared" si="7"/>
        <v>37.578017970000005</v>
      </c>
      <c r="L32" s="141">
        <f t="shared" si="7"/>
        <v>89.680571880000002</v>
      </c>
      <c r="M32" s="140">
        <f t="shared" si="7"/>
        <v>19.516500000000001</v>
      </c>
      <c r="N32" s="140">
        <f t="shared" si="7"/>
        <v>18.061500000000002</v>
      </c>
      <c r="O32" s="140">
        <f t="shared" si="7"/>
        <v>23.031500000000005</v>
      </c>
      <c r="P32" s="140">
        <f t="shared" si="7"/>
        <v>4.6359999999999975</v>
      </c>
      <c r="Q32" s="141">
        <f t="shared" si="7"/>
        <v>65.245500000000007</v>
      </c>
      <c r="R32" s="139"/>
      <c r="S32" s="139"/>
      <c r="T32" s="139"/>
      <c r="U32" s="139"/>
      <c r="V32" s="135">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36">
        <f t="shared" si="8"/>
        <v>103.68425747054127</v>
      </c>
      <c r="H33" s="137">
        <f t="shared" si="8"/>
        <v>18.506517969999997</v>
      </c>
      <c r="I33" s="137">
        <f t="shared" si="8"/>
        <v>29.85751797</v>
      </c>
      <c r="J33" s="137">
        <f t="shared" si="8"/>
        <v>27.951017969999999</v>
      </c>
      <c r="K33" s="137">
        <f t="shared" si="8"/>
        <v>48.489517970000001</v>
      </c>
      <c r="L33" s="136">
        <f t="shared" si="8"/>
        <v>124.80457188</v>
      </c>
      <c r="M33" s="137">
        <f t="shared" si="8"/>
        <v>25.347000000000001</v>
      </c>
      <c r="N33" s="137">
        <f t="shared" si="8"/>
        <v>29.722500000000004</v>
      </c>
      <c r="O33" s="137">
        <f t="shared" si="8"/>
        <v>27.816000000000003</v>
      </c>
      <c r="P33" s="137">
        <f t="shared" si="8"/>
        <v>4.6359999999999975</v>
      </c>
      <c r="Q33" s="136">
        <f t="shared" si="8"/>
        <v>87.521500000000003</v>
      </c>
      <c r="R33" s="138"/>
      <c r="S33" s="138"/>
      <c r="T33" s="138"/>
      <c r="U33" s="138"/>
      <c r="V33" s="136">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C16:V16 C23:Q23"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33"/>
  <sheetViews>
    <sheetView showGridLines="0" zoomScaleNormal="100" workbookViewId="0">
      <selection activeCell="C24" sqref="C24"/>
    </sheetView>
  </sheetViews>
  <sheetFormatPr baseColWidth="10" defaultColWidth="11.42578125" defaultRowHeight="15"/>
  <cols>
    <col min="1" max="1" width="13.5703125" style="74" customWidth="1"/>
    <col min="2" max="2" width="30.140625" customWidth="1"/>
    <col min="3" max="14" width="6.28515625" customWidth="1"/>
    <col min="15" max="15" width="8" customWidth="1"/>
  </cols>
  <sheetData>
    <row r="3" spans="1:15" ht="19.5" customHeight="1">
      <c r="B3" s="293" t="s">
        <v>117</v>
      </c>
      <c r="C3" s="293"/>
      <c r="D3" s="293"/>
      <c r="E3" s="293"/>
      <c r="F3" s="293"/>
      <c r="G3" s="293"/>
      <c r="H3" s="293"/>
      <c r="I3" s="293"/>
      <c r="J3" s="293"/>
      <c r="K3" s="293"/>
      <c r="L3" s="293"/>
      <c r="M3" s="293"/>
      <c r="N3" s="293"/>
      <c r="O3" s="293"/>
    </row>
    <row r="4" spans="1:15" ht="15" customHeight="1">
      <c r="B4" s="297" t="s">
        <v>94</v>
      </c>
      <c r="C4" s="303" t="s">
        <v>95</v>
      </c>
      <c r="D4" s="304"/>
      <c r="E4" s="304"/>
      <c r="F4" s="304"/>
      <c r="G4" s="304"/>
      <c r="H4" s="304"/>
      <c r="I4" s="304"/>
      <c r="J4" s="304"/>
      <c r="K4" s="304"/>
      <c r="L4" s="304"/>
      <c r="M4" s="304"/>
      <c r="N4" s="304"/>
      <c r="O4" s="305"/>
    </row>
    <row r="5" spans="1:15" ht="15.75" thickBot="1">
      <c r="B5" s="298"/>
      <c r="C5" s="86" t="s">
        <v>125</v>
      </c>
      <c r="D5" s="85" t="s">
        <v>126</v>
      </c>
      <c r="E5" s="85" t="s">
        <v>127</v>
      </c>
      <c r="F5" s="85" t="s">
        <v>128</v>
      </c>
      <c r="G5" s="85" t="s">
        <v>129</v>
      </c>
      <c r="H5" s="85" t="s">
        <v>130</v>
      </c>
      <c r="I5" s="85" t="s">
        <v>131</v>
      </c>
      <c r="J5" s="85" t="s">
        <v>132</v>
      </c>
      <c r="K5" s="85" t="s">
        <v>133</v>
      </c>
      <c r="L5" s="85" t="s">
        <v>134</v>
      </c>
      <c r="M5" s="85" t="s">
        <v>135</v>
      </c>
      <c r="N5" s="85" t="s">
        <v>136</v>
      </c>
      <c r="O5" s="109" t="s">
        <v>119</v>
      </c>
    </row>
    <row r="6" spans="1:15">
      <c r="B6" s="83"/>
      <c r="C6" s="87"/>
      <c r="D6" s="84"/>
      <c r="E6" s="84"/>
      <c r="F6" s="84"/>
      <c r="G6" s="84"/>
      <c r="H6" s="84"/>
      <c r="I6" s="84"/>
      <c r="J6" s="84"/>
      <c r="K6" s="84"/>
      <c r="L6" s="84"/>
      <c r="M6" s="84"/>
      <c r="N6" s="84"/>
      <c r="O6" s="110"/>
    </row>
    <row r="7" spans="1:15">
      <c r="B7" s="76" t="s">
        <v>27</v>
      </c>
      <c r="C7" s="90">
        <f t="shared" ref="C7:N7" si="0">+SUM(C8:C9)</f>
        <v>4.2375094999999998</v>
      </c>
      <c r="D7" s="91">
        <f t="shared" si="0"/>
        <v>4.2375094999999998</v>
      </c>
      <c r="E7" s="91">
        <f t="shared" si="0"/>
        <v>4.2375094999999998</v>
      </c>
      <c r="F7" s="91">
        <f t="shared" si="0"/>
        <v>6.9258555000000008</v>
      </c>
      <c r="G7" s="91">
        <f t="shared" si="0"/>
        <v>6.9258555000000008</v>
      </c>
      <c r="H7" s="91">
        <f t="shared" si="0"/>
        <v>6.9258555000000008</v>
      </c>
      <c r="I7" s="91">
        <f t="shared" si="0"/>
        <v>2.961666666666666</v>
      </c>
      <c r="J7" s="91">
        <f t="shared" si="0"/>
        <v>2.961666666666666</v>
      </c>
      <c r="K7" s="91">
        <f t="shared" si="0"/>
        <v>2.961666666666666</v>
      </c>
      <c r="L7" s="91">
        <f t="shared" si="0"/>
        <v>0</v>
      </c>
      <c r="M7" s="91">
        <f t="shared" si="0"/>
        <v>0</v>
      </c>
      <c r="N7" s="91">
        <f t="shared" si="0"/>
        <v>0</v>
      </c>
      <c r="O7" s="111">
        <f>+SUM(O8:O9)</f>
        <v>42.375095000000002</v>
      </c>
    </row>
    <row r="8" spans="1:15">
      <c r="B8" s="88" t="s">
        <v>81</v>
      </c>
      <c r="C8" s="143">
        <v>4.2375094999999998</v>
      </c>
      <c r="D8" s="144">
        <v>4.2375094999999998</v>
      </c>
      <c r="E8" s="144">
        <v>4.2375094999999998</v>
      </c>
      <c r="F8" s="144">
        <v>3.9641888333333344</v>
      </c>
      <c r="G8" s="144">
        <v>3.9641888333333344</v>
      </c>
      <c r="H8" s="144">
        <v>3.9641888333333344</v>
      </c>
      <c r="I8" s="144">
        <v>0</v>
      </c>
      <c r="J8" s="144">
        <v>0</v>
      </c>
      <c r="K8" s="144">
        <v>0</v>
      </c>
      <c r="L8" s="144">
        <v>0</v>
      </c>
      <c r="M8" s="144">
        <v>0</v>
      </c>
      <c r="N8" s="144">
        <v>0</v>
      </c>
      <c r="O8" s="94">
        <f>+SUM(C8:N8)</f>
        <v>24.605095000000002</v>
      </c>
    </row>
    <row r="9" spans="1:15">
      <c r="B9" s="88" t="s">
        <v>115</v>
      </c>
      <c r="C9" s="143">
        <v>0</v>
      </c>
      <c r="D9" s="144">
        <v>0</v>
      </c>
      <c r="E9" s="144">
        <v>0</v>
      </c>
      <c r="F9" s="144">
        <v>2.961666666666666</v>
      </c>
      <c r="G9" s="144">
        <v>2.961666666666666</v>
      </c>
      <c r="H9" s="144">
        <v>2.961666666666666</v>
      </c>
      <c r="I9" s="144">
        <v>2.961666666666666</v>
      </c>
      <c r="J9" s="144">
        <v>2.961666666666666</v>
      </c>
      <c r="K9" s="144">
        <v>2.961666666666666</v>
      </c>
      <c r="L9" s="144">
        <v>0</v>
      </c>
      <c r="M9" s="144">
        <v>0</v>
      </c>
      <c r="N9" s="144">
        <v>0</v>
      </c>
      <c r="O9" s="94">
        <f>+SUM(C9:N9)</f>
        <v>17.769999999999996</v>
      </c>
    </row>
    <row r="10" spans="1:15">
      <c r="A10" s="74" t="s">
        <v>108</v>
      </c>
      <c r="B10" s="76" t="s">
        <v>105</v>
      </c>
      <c r="C10" s="90">
        <f t="shared" ref="C10:O10" si="1">+SUM(C11:C12)</f>
        <v>3.0714551971326163</v>
      </c>
      <c r="D10" s="91">
        <f t="shared" si="1"/>
        <v>3.0714551971326163</v>
      </c>
      <c r="E10" s="91">
        <f t="shared" si="1"/>
        <v>3.0714551971326163</v>
      </c>
      <c r="F10" s="91">
        <f t="shared" si="1"/>
        <v>5.5929605734767023</v>
      </c>
      <c r="G10" s="91">
        <f t="shared" si="1"/>
        <v>5.5929605734767023</v>
      </c>
      <c r="H10" s="91">
        <f t="shared" si="1"/>
        <v>5.5929605734767023</v>
      </c>
      <c r="I10" s="91">
        <f t="shared" si="1"/>
        <v>3.1664157706093197</v>
      </c>
      <c r="J10" s="91">
        <f t="shared" si="1"/>
        <v>3.1664157706093197</v>
      </c>
      <c r="K10" s="91">
        <f t="shared" si="1"/>
        <v>3.1664157706093197</v>
      </c>
      <c r="L10" s="91">
        <f t="shared" si="1"/>
        <v>2.0377777777777779</v>
      </c>
      <c r="M10" s="91">
        <f t="shared" si="1"/>
        <v>2.0377777777777779</v>
      </c>
      <c r="N10" s="91">
        <f t="shared" si="1"/>
        <v>2.0377777777777779</v>
      </c>
      <c r="O10" s="111">
        <f t="shared" si="1"/>
        <v>41.605827956989245</v>
      </c>
    </row>
    <row r="11" spans="1:15">
      <c r="B11" s="88" t="s">
        <v>82</v>
      </c>
      <c r="C11" s="143">
        <v>2.3701218637992829</v>
      </c>
      <c r="D11" s="144">
        <v>2.3701218637992829</v>
      </c>
      <c r="E11" s="144">
        <v>2.3701218637992829</v>
      </c>
      <c r="F11" s="144">
        <v>3.5551827956989239</v>
      </c>
      <c r="G11" s="144">
        <v>3.5551827956989239</v>
      </c>
      <c r="H11" s="144">
        <v>3.5551827956989239</v>
      </c>
      <c r="I11" s="144">
        <v>1.1286379928315418</v>
      </c>
      <c r="J11" s="144">
        <v>1.1286379928315418</v>
      </c>
      <c r="K11" s="144">
        <v>1.1286379928315418</v>
      </c>
      <c r="L11" s="144">
        <v>0</v>
      </c>
      <c r="M11" s="144">
        <v>0</v>
      </c>
      <c r="N11" s="144">
        <v>0</v>
      </c>
      <c r="O11" s="94">
        <f>+SUM(C11:N11)</f>
        <v>21.161827956989249</v>
      </c>
    </row>
    <row r="12" spans="1:15">
      <c r="B12" s="88" t="s">
        <v>115</v>
      </c>
      <c r="C12" s="143">
        <v>0.70133333333333336</v>
      </c>
      <c r="D12" s="144">
        <v>0.70133333333333336</v>
      </c>
      <c r="E12" s="144">
        <v>0.70133333333333336</v>
      </c>
      <c r="F12" s="144">
        <v>2.0377777777777779</v>
      </c>
      <c r="G12" s="144">
        <v>2.0377777777777779</v>
      </c>
      <c r="H12" s="144">
        <v>2.0377777777777779</v>
      </c>
      <c r="I12" s="144">
        <v>2.0377777777777779</v>
      </c>
      <c r="J12" s="144">
        <v>2.0377777777777779</v>
      </c>
      <c r="K12" s="144">
        <v>2.0377777777777779</v>
      </c>
      <c r="L12" s="144">
        <v>2.0377777777777779</v>
      </c>
      <c r="M12" s="144">
        <v>2.0377777777777779</v>
      </c>
      <c r="N12" s="144">
        <v>2.0377777777777779</v>
      </c>
      <c r="O12" s="94">
        <f>+SUM(C12:N12)</f>
        <v>20.443999999999999</v>
      </c>
    </row>
    <row r="13" spans="1:15">
      <c r="B13" s="76" t="s">
        <v>106</v>
      </c>
      <c r="C13" s="90">
        <f t="shared" ref="C13:O13" si="2">+SUM(C14:C15)</f>
        <v>0</v>
      </c>
      <c r="D13" s="91">
        <f t="shared" si="2"/>
        <v>0</v>
      </c>
      <c r="E13" s="91">
        <f t="shared" si="2"/>
        <v>0</v>
      </c>
      <c r="F13" s="91">
        <f t="shared" si="2"/>
        <v>0</v>
      </c>
      <c r="G13" s="91">
        <f t="shared" si="2"/>
        <v>0</v>
      </c>
      <c r="H13" s="91">
        <f t="shared" si="2"/>
        <v>0</v>
      </c>
      <c r="I13" s="91">
        <f t="shared" si="2"/>
        <v>0</v>
      </c>
      <c r="J13" s="91">
        <f t="shared" si="2"/>
        <v>0</v>
      </c>
      <c r="K13" s="91">
        <f t="shared" si="2"/>
        <v>0</v>
      </c>
      <c r="L13" s="91">
        <f t="shared" si="2"/>
        <v>2.4833333333333334</v>
      </c>
      <c r="M13" s="91">
        <f t="shared" si="2"/>
        <v>2.4833333333333334</v>
      </c>
      <c r="N13" s="91">
        <f t="shared" si="2"/>
        <v>2.4833333333333334</v>
      </c>
      <c r="O13" s="111">
        <f t="shared" si="2"/>
        <v>7.45</v>
      </c>
    </row>
    <row r="14" spans="1:15">
      <c r="B14" s="88" t="s">
        <v>89</v>
      </c>
      <c r="C14" s="143"/>
      <c r="D14" s="144"/>
      <c r="E14" s="144"/>
      <c r="F14" s="144"/>
      <c r="G14" s="144"/>
      <c r="H14" s="144"/>
      <c r="I14" s="144"/>
      <c r="J14" s="144"/>
      <c r="K14" s="144"/>
      <c r="L14" s="144">
        <v>2.4833333333333334</v>
      </c>
      <c r="M14" s="144">
        <v>2.4833333333333334</v>
      </c>
      <c r="N14" s="144">
        <v>2.4833333333333334</v>
      </c>
      <c r="O14" s="94">
        <f>+SUM(C14:N14)</f>
        <v>7.45</v>
      </c>
    </row>
    <row r="15" spans="1:15">
      <c r="B15" s="88" t="s">
        <v>115</v>
      </c>
      <c r="C15" s="143"/>
      <c r="D15" s="144"/>
      <c r="E15" s="144"/>
      <c r="F15" s="144"/>
      <c r="G15" s="144"/>
      <c r="H15" s="144"/>
      <c r="I15" s="144"/>
      <c r="J15" s="144"/>
      <c r="K15" s="144"/>
      <c r="L15" s="144"/>
      <c r="M15" s="144"/>
      <c r="N15" s="144"/>
      <c r="O15" s="94">
        <f>+SUM(C15:N15)</f>
        <v>0</v>
      </c>
    </row>
    <row r="16" spans="1:15">
      <c r="B16" s="76" t="s">
        <v>107</v>
      </c>
      <c r="C16" s="90"/>
      <c r="D16" s="91"/>
      <c r="E16" s="91"/>
      <c r="F16" s="91"/>
      <c r="G16" s="91"/>
      <c r="H16" s="91"/>
      <c r="I16" s="91"/>
      <c r="J16" s="91"/>
      <c r="K16" s="91"/>
      <c r="L16" s="91"/>
      <c r="M16" s="91"/>
      <c r="N16" s="91"/>
      <c r="O16" s="111">
        <f>+SUM(O17:O18)</f>
        <v>0</v>
      </c>
    </row>
    <row r="17" spans="1:15">
      <c r="A17" s="145"/>
      <c r="B17" s="88" t="s">
        <v>86</v>
      </c>
      <c r="C17" s="143"/>
      <c r="D17" s="144"/>
      <c r="E17" s="144"/>
      <c r="F17" s="144"/>
      <c r="G17" s="144"/>
      <c r="H17" s="144"/>
      <c r="I17" s="144"/>
      <c r="J17" s="144"/>
      <c r="K17" s="144"/>
      <c r="L17" s="144"/>
      <c r="M17" s="144"/>
      <c r="N17" s="144"/>
      <c r="O17" s="94">
        <f>+SUM(C17:N17)</f>
        <v>0</v>
      </c>
    </row>
    <row r="18" spans="1:15">
      <c r="A18" s="145"/>
      <c r="B18" s="88" t="s">
        <v>115</v>
      </c>
      <c r="C18" s="143"/>
      <c r="D18" s="144"/>
      <c r="E18" s="144"/>
      <c r="F18" s="144"/>
      <c r="G18" s="144"/>
      <c r="H18" s="144"/>
      <c r="I18" s="144"/>
      <c r="J18" s="144"/>
      <c r="K18" s="144"/>
      <c r="L18" s="144"/>
      <c r="M18" s="144"/>
      <c r="N18" s="144"/>
      <c r="O18" s="94">
        <f>+SUM(C18:N18)</f>
        <v>0</v>
      </c>
    </row>
    <row r="19" spans="1:15">
      <c r="A19" s="145"/>
      <c r="B19" s="88" t="s">
        <v>137</v>
      </c>
      <c r="C19" s="146"/>
      <c r="D19" s="147"/>
      <c r="E19" s="147"/>
      <c r="F19" s="147"/>
      <c r="G19" s="147">
        <v>1.748</v>
      </c>
      <c r="H19" s="147"/>
      <c r="I19" s="147">
        <v>4.4543770431028511</v>
      </c>
      <c r="J19" s="147">
        <v>0.48508511111111108</v>
      </c>
      <c r="K19" s="147">
        <v>0.48508511111111108</v>
      </c>
      <c r="L19" s="147">
        <v>0.48508511111111108</v>
      </c>
      <c r="M19" s="147">
        <v>0.48508511111111108</v>
      </c>
      <c r="N19" s="147">
        <v>0.48508511111111108</v>
      </c>
      <c r="O19" s="94">
        <f>+SUM(C19:N19)</f>
        <v>8.6278025986584073</v>
      </c>
    </row>
    <row r="20" spans="1:15" ht="30" customHeight="1">
      <c r="A20" s="145"/>
      <c r="B20" s="88" t="s">
        <v>138</v>
      </c>
      <c r="C20" s="148"/>
      <c r="D20" s="149"/>
      <c r="E20" s="149"/>
      <c r="F20" s="149">
        <v>3.2851063829787237</v>
      </c>
      <c r="G20" s="149">
        <v>0.170212765957447</v>
      </c>
      <c r="H20" s="149">
        <v>0.170212765957447</v>
      </c>
      <c r="I20" s="149"/>
      <c r="J20" s="149"/>
      <c r="K20" s="149"/>
      <c r="L20" s="149"/>
      <c r="M20" s="149"/>
      <c r="N20" s="149"/>
      <c r="O20" s="94">
        <f>+SUM(C20:N20)</f>
        <v>3.6255319148936178</v>
      </c>
    </row>
    <row r="21" spans="1:15">
      <c r="A21" s="145"/>
      <c r="B21" s="76" t="s">
        <v>109</v>
      </c>
      <c r="C21" s="150"/>
      <c r="D21" s="151"/>
      <c r="E21" s="151"/>
      <c r="F21" s="151"/>
      <c r="G21" s="151"/>
      <c r="H21" s="151"/>
      <c r="I21" s="151"/>
      <c r="J21" s="151"/>
      <c r="K21" s="151"/>
      <c r="L21" s="151"/>
      <c r="M21" s="151"/>
      <c r="N21" s="151"/>
      <c r="O21" s="94"/>
    </row>
    <row r="22" spans="1:15">
      <c r="A22" s="145"/>
      <c r="B22" s="76" t="s">
        <v>110</v>
      </c>
      <c r="C22" s="150"/>
      <c r="D22" s="151"/>
      <c r="E22" s="151"/>
      <c r="F22" s="151"/>
      <c r="G22" s="151"/>
      <c r="H22" s="151"/>
      <c r="I22" s="151"/>
      <c r="J22" s="151"/>
      <c r="K22" s="151"/>
      <c r="L22" s="151"/>
      <c r="M22" s="151"/>
      <c r="N22" s="151"/>
      <c r="O22" s="94">
        <f>+SUM(C22:N22)</f>
        <v>0</v>
      </c>
    </row>
    <row r="23" spans="1:15" ht="15.75" thickBot="1">
      <c r="B23" s="80"/>
      <c r="C23" s="95"/>
      <c r="D23" s="96"/>
      <c r="E23" s="96"/>
      <c r="F23" s="96"/>
      <c r="G23" s="96"/>
      <c r="H23" s="96"/>
      <c r="I23" s="96"/>
      <c r="J23" s="96"/>
      <c r="K23" s="96"/>
      <c r="L23" s="96"/>
      <c r="M23" s="96"/>
      <c r="N23" s="96"/>
      <c r="O23" s="99"/>
    </row>
    <row r="24" spans="1:15" ht="15.75" thickBot="1">
      <c r="B24" s="101" t="s">
        <v>116</v>
      </c>
      <c r="C24" s="102">
        <f>+SUM(C7,C10,C13,C16,C19:C22)</f>
        <v>7.3089646971326161</v>
      </c>
      <c r="D24" s="103">
        <f t="shared" ref="D24:N24" si="3">+SUM(D7,D10,D13,D16,D19:D22)</f>
        <v>7.3089646971326161</v>
      </c>
      <c r="E24" s="103">
        <f t="shared" si="3"/>
        <v>7.3089646971326161</v>
      </c>
      <c r="F24" s="103">
        <f t="shared" si="3"/>
        <v>15.803922456455426</v>
      </c>
      <c r="G24" s="103">
        <f t="shared" si="3"/>
        <v>14.437028839434149</v>
      </c>
      <c r="H24" s="103">
        <f t="shared" si="3"/>
        <v>12.689028839434149</v>
      </c>
      <c r="I24" s="103">
        <f t="shared" si="3"/>
        <v>10.582459480378837</v>
      </c>
      <c r="J24" s="103">
        <f t="shared" si="3"/>
        <v>6.6131675483870964</v>
      </c>
      <c r="K24" s="103">
        <f t="shared" si="3"/>
        <v>6.6131675483870964</v>
      </c>
      <c r="L24" s="103">
        <f t="shared" si="3"/>
        <v>5.006196222222222</v>
      </c>
      <c r="M24" s="103">
        <f t="shared" si="3"/>
        <v>5.006196222222222</v>
      </c>
      <c r="N24" s="103">
        <f t="shared" si="3"/>
        <v>5.006196222222222</v>
      </c>
      <c r="O24" s="100">
        <f>+SUM(O7,O10,O13,O16,O19:O22)</f>
        <v>103.68425747054127</v>
      </c>
    </row>
    <row r="26" spans="1:15">
      <c r="H26" s="77"/>
      <c r="I26" s="77"/>
    </row>
    <row r="28" spans="1:15" ht="16.5" thickBot="1">
      <c r="B28" s="293" t="s">
        <v>139</v>
      </c>
      <c r="C28" s="293"/>
      <c r="D28" s="293"/>
      <c r="E28" s="293"/>
      <c r="F28" s="293"/>
      <c r="G28" s="293"/>
      <c r="H28" s="293"/>
      <c r="I28" s="293"/>
      <c r="J28" s="293"/>
      <c r="K28" s="293"/>
      <c r="L28" s="293"/>
      <c r="M28" s="293"/>
      <c r="N28" s="293"/>
      <c r="O28" s="293"/>
    </row>
    <row r="29" spans="1:15">
      <c r="B29" s="306" t="s">
        <v>94</v>
      </c>
      <c r="C29" s="307" t="s">
        <v>95</v>
      </c>
      <c r="D29" s="308"/>
      <c r="E29" s="308"/>
      <c r="F29" s="308"/>
      <c r="G29" s="308"/>
      <c r="H29" s="308"/>
      <c r="I29" s="308"/>
      <c r="J29" s="308"/>
      <c r="K29" s="308"/>
      <c r="L29" s="308"/>
      <c r="M29" s="308"/>
      <c r="N29" s="308"/>
      <c r="O29" s="308"/>
    </row>
    <row r="30" spans="1:15" ht="15.75" thickBot="1">
      <c r="B30" s="298"/>
      <c r="C30" s="86" t="s">
        <v>140</v>
      </c>
      <c r="D30" s="85" t="s">
        <v>141</v>
      </c>
      <c r="E30" s="85" t="s">
        <v>142</v>
      </c>
      <c r="F30" s="85" t="s">
        <v>143</v>
      </c>
      <c r="G30" s="85" t="s">
        <v>144</v>
      </c>
      <c r="H30" s="85" t="s">
        <v>145</v>
      </c>
      <c r="I30" s="85" t="s">
        <v>146</v>
      </c>
      <c r="J30" s="85" t="s">
        <v>147</v>
      </c>
      <c r="K30" s="85" t="s">
        <v>148</v>
      </c>
      <c r="L30" s="85" t="s">
        <v>149</v>
      </c>
      <c r="M30" s="85" t="s">
        <v>150</v>
      </c>
      <c r="N30" s="85" t="s">
        <v>151</v>
      </c>
      <c r="O30" s="109" t="s">
        <v>104</v>
      </c>
    </row>
    <row r="31" spans="1:15" ht="7.5" customHeight="1">
      <c r="B31" s="83"/>
      <c r="C31" s="87"/>
      <c r="D31" s="84"/>
      <c r="E31" s="84"/>
      <c r="F31" s="84"/>
      <c r="G31" s="84"/>
      <c r="H31" s="84"/>
      <c r="I31" s="84"/>
      <c r="J31" s="84"/>
      <c r="K31" s="84"/>
      <c r="L31" s="84"/>
      <c r="M31" s="84"/>
      <c r="N31" s="84"/>
      <c r="O31" s="110"/>
    </row>
    <row r="32" spans="1:15">
      <c r="B32" s="164" t="s">
        <v>137</v>
      </c>
      <c r="C32" s="90">
        <f>+SUM(C9,C12,C15,C18:C20)</f>
        <v>0.70133333333333336</v>
      </c>
      <c r="D32" s="91">
        <f t="shared" ref="D32:N32" si="4">+SUM(D9,D12,D15,D18:D20)</f>
        <v>0.70133333333333336</v>
      </c>
      <c r="E32" s="91">
        <f t="shared" si="4"/>
        <v>0.70133333333333336</v>
      </c>
      <c r="F32" s="91">
        <f t="shared" si="4"/>
        <v>8.2845508274231676</v>
      </c>
      <c r="G32" s="91">
        <f t="shared" si="4"/>
        <v>6.9176572104018916</v>
      </c>
      <c r="H32" s="91">
        <f t="shared" si="4"/>
        <v>5.1696572104018914</v>
      </c>
      <c r="I32" s="91">
        <f t="shared" si="4"/>
        <v>9.4538214875472946</v>
      </c>
      <c r="J32" s="91">
        <f t="shared" si="4"/>
        <v>5.4845295555555555</v>
      </c>
      <c r="K32" s="91">
        <f t="shared" si="4"/>
        <v>5.4845295555555555</v>
      </c>
      <c r="L32" s="91">
        <f t="shared" si="4"/>
        <v>2.5228628888888891</v>
      </c>
      <c r="M32" s="91">
        <f t="shared" si="4"/>
        <v>2.5228628888888891</v>
      </c>
      <c r="N32" s="91">
        <f t="shared" si="4"/>
        <v>2.5228628888888891</v>
      </c>
      <c r="O32" s="92">
        <f>+SUM(C32:N32)</f>
        <v>50.467334513552018</v>
      </c>
    </row>
    <row r="33" spans="2:15" ht="7.5" customHeight="1" thickBot="1">
      <c r="B33" s="152"/>
      <c r="C33" s="153"/>
      <c r="D33" s="154"/>
      <c r="E33" s="154"/>
      <c r="F33" s="154"/>
      <c r="G33" s="154"/>
      <c r="H33" s="154"/>
      <c r="I33" s="154"/>
      <c r="J33" s="154"/>
      <c r="K33" s="154"/>
      <c r="L33" s="154"/>
      <c r="M33" s="154"/>
      <c r="N33" s="154"/>
      <c r="O33" s="155"/>
    </row>
  </sheetData>
  <mergeCells count="6">
    <mergeCell ref="B3:O3"/>
    <mergeCell ref="B4:B5"/>
    <mergeCell ref="C4:O4"/>
    <mergeCell ref="B28:O28"/>
    <mergeCell ref="B29:B30"/>
    <mergeCell ref="C29:O29"/>
  </mergeCells>
  <pageMargins left="0.17" right="0.17" top="0.74803149606299213" bottom="0.74803149606299213" header="0.31496062992125984" footer="0.31496062992125984"/>
  <pageSetup paperSize="5" scale="6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R25" sqref="R25"/>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16.950038000000006</v>
      </c>
      <c r="E7" s="91">
        <f t="shared" si="0"/>
        <v>12.712528499999998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17.77</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5.0574715000000019</v>
      </c>
      <c r="E9" s="93">
        <v>12.712528499999998</v>
      </c>
      <c r="F9" s="93"/>
      <c r="G9" s="94">
        <f>+SUM(C9:F9)</f>
        <v>17.77</v>
      </c>
      <c r="H9" s="129"/>
      <c r="I9" s="93"/>
      <c r="J9" s="93"/>
      <c r="K9" s="93"/>
      <c r="L9" s="94">
        <f>+SUM(H9:K9)</f>
        <v>0</v>
      </c>
      <c r="M9" s="129"/>
      <c r="N9" s="93"/>
      <c r="O9" s="93"/>
      <c r="P9" s="93"/>
      <c r="Q9" s="116">
        <f>+SUM(M9:P9)</f>
        <v>0</v>
      </c>
      <c r="S9" s="93"/>
      <c r="T9" s="93"/>
      <c r="U9" s="93">
        <f>+SUM(G9,L9,Q9)</f>
        <v>17.77</v>
      </c>
      <c r="V9" s="94">
        <f>+SUM(S9:U9)</f>
        <v>17.77</v>
      </c>
    </row>
    <row r="10" spans="1:22">
      <c r="A10" s="74" t="s">
        <v>108</v>
      </c>
      <c r="B10" s="76" t="s">
        <v>105</v>
      </c>
      <c r="C10" s="90">
        <f>+SUM(C11:C12)</f>
        <v>9.2143655913978488</v>
      </c>
      <c r="D10" s="91">
        <f>+SUM(D11:D12)</f>
        <v>12.415548387096772</v>
      </c>
      <c r="E10" s="91">
        <f t="shared" ref="E10:Q10" si="1">+SUM(E11:E12)</f>
        <v>12.865548387096773</v>
      </c>
      <c r="F10" s="91">
        <f t="shared" si="1"/>
        <v>7.1103655913978487</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20.443999999999996</v>
      </c>
      <c r="V10" s="92">
        <f>+SUM(V11:V12)</f>
        <v>41.605827956989245</v>
      </c>
    </row>
    <row r="11" spans="1:22">
      <c r="B11" s="88" t="s">
        <v>82</v>
      </c>
      <c r="C11" s="129">
        <v>7.1103655913978487</v>
      </c>
      <c r="D11" s="93">
        <v>10.665548387096772</v>
      </c>
      <c r="E11" s="93">
        <v>3.3859139784946253</v>
      </c>
      <c r="F11" s="93"/>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1.75</v>
      </c>
      <c r="E12" s="93">
        <v>9.4796344086021467</v>
      </c>
      <c r="F12" s="93">
        <v>7.1103655913978487</v>
      </c>
      <c r="G12" s="94">
        <f>+SUM(C12:F12)</f>
        <v>20.443999999999996</v>
      </c>
      <c r="H12" s="129"/>
      <c r="I12" s="93"/>
      <c r="J12" s="93"/>
      <c r="K12" s="93"/>
      <c r="L12" s="94">
        <f>+SUM(H12:K12)</f>
        <v>0</v>
      </c>
      <c r="M12" s="129"/>
      <c r="N12" s="93"/>
      <c r="O12" s="93"/>
      <c r="P12" s="93"/>
      <c r="Q12" s="116">
        <f>+SUM(M12:P12)</f>
        <v>0</v>
      </c>
      <c r="S12" s="93"/>
      <c r="T12" s="93"/>
      <c r="U12" s="93">
        <f>+SUM(G12,L12,Q12)</f>
        <v>20.443999999999996</v>
      </c>
      <c r="V12" s="94">
        <f>+SUM(S12:U12)</f>
        <v>20.443999999999996</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5.3735319148936176</v>
      </c>
      <c r="E19" s="91">
        <v>5.4245472653250735</v>
      </c>
      <c r="F19" s="91">
        <v>1.4552553333333331</v>
      </c>
      <c r="G19" s="111">
        <f>+SUM(C19:F19)</f>
        <v>12.253334513552025</v>
      </c>
      <c r="H19" s="90">
        <v>12.919017969999999</v>
      </c>
      <c r="I19" s="91">
        <v>20.54501797</v>
      </c>
      <c r="J19" s="91">
        <v>18.638517969999999</v>
      </c>
      <c r="K19" s="91">
        <v>35.128017970000002</v>
      </c>
      <c r="L19" s="111">
        <f>+SUM(H19:K19)</f>
        <v>87.230571879999999</v>
      </c>
      <c r="M19" s="90">
        <v>19.516500000000001</v>
      </c>
      <c r="N19" s="91">
        <v>18.061500000000002</v>
      </c>
      <c r="O19" s="91">
        <v>16.155000000000001</v>
      </c>
      <c r="P19" s="91">
        <v>2.6925000000000008</v>
      </c>
      <c r="Q19" s="115">
        <f>+SUM(M19:P19)</f>
        <v>56.425500000000007</v>
      </c>
      <c r="S19" s="91"/>
      <c r="T19" s="91"/>
      <c r="U19" s="122">
        <f>+SUM(G19,L19,Q19)</f>
        <v>155.90940639355202</v>
      </c>
      <c r="V19" s="92">
        <f>+SUM(S19:U19)</f>
        <v>155.90940639355202</v>
      </c>
    </row>
    <row r="20" spans="1:22"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34.739118301990395</v>
      </c>
      <c r="E23" s="103">
        <f t="shared" si="4"/>
        <v>31.002624152421845</v>
      </c>
      <c r="F23" s="103">
        <f t="shared" si="4"/>
        <v>16.015620924731181</v>
      </c>
      <c r="G23" s="118">
        <f t="shared" si="4"/>
        <v>103.68425747054127</v>
      </c>
      <c r="H23" s="102">
        <f t="shared" si="4"/>
        <v>18.506517969999997</v>
      </c>
      <c r="I23" s="103">
        <f t="shared" si="4"/>
        <v>29.85751797</v>
      </c>
      <c r="J23" s="103">
        <f t="shared" si="4"/>
        <v>27.951017969999999</v>
      </c>
      <c r="K23" s="103">
        <f t="shared" si="4"/>
        <v>48.489517970000001</v>
      </c>
      <c r="L23" s="118">
        <f t="shared" si="4"/>
        <v>124.80457188</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205.39340639355203</v>
      </c>
      <c r="V23" s="100">
        <f>+SUM(V7,V10,V13,V16,V19,V20:V21)</f>
        <v>316.01032935054127</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12.18100341489362</v>
      </c>
      <c r="E32" s="140">
        <f t="shared" si="7"/>
        <v>27.616710173927217</v>
      </c>
      <c r="F32" s="140">
        <f t="shared" si="7"/>
        <v>8.5656209247311814</v>
      </c>
      <c r="G32" s="159">
        <f t="shared" si="7"/>
        <v>50.467334513552025</v>
      </c>
      <c r="H32" s="159">
        <f t="shared" si="7"/>
        <v>12.919017969999999</v>
      </c>
      <c r="I32" s="159">
        <f t="shared" si="7"/>
        <v>20.54501797</v>
      </c>
      <c r="J32" s="159">
        <f t="shared" si="7"/>
        <v>18.638517969999999</v>
      </c>
      <c r="K32" s="159">
        <f t="shared" si="7"/>
        <v>37.578017970000005</v>
      </c>
      <c r="L32" s="159">
        <f t="shared" si="7"/>
        <v>89.680571880000002</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205.39340639355203</v>
      </c>
    </row>
    <row r="33" spans="2:22" ht="23.25" customHeight="1" thickBot="1">
      <c r="B33" s="107" t="s">
        <v>104</v>
      </c>
      <c r="C33" s="137">
        <f t="shared" ref="C33:Q33" si="8">+SUM(C30:C32)</f>
        <v>21.926894091397848</v>
      </c>
      <c r="D33" s="137">
        <f t="shared" si="8"/>
        <v>34.739118301990395</v>
      </c>
      <c r="E33" s="137">
        <f t="shared" si="8"/>
        <v>31.002624152421841</v>
      </c>
      <c r="F33" s="137">
        <f t="shared" si="8"/>
        <v>16.015620924731181</v>
      </c>
      <c r="G33" s="161">
        <f t="shared" si="8"/>
        <v>103.68425747054127</v>
      </c>
      <c r="H33" s="161">
        <f t="shared" si="8"/>
        <v>18.506517969999997</v>
      </c>
      <c r="I33" s="161">
        <f t="shared" si="8"/>
        <v>29.85751797</v>
      </c>
      <c r="J33" s="161">
        <f t="shared" si="8"/>
        <v>27.951017969999999</v>
      </c>
      <c r="K33" s="161">
        <f t="shared" si="8"/>
        <v>48.489517970000001</v>
      </c>
      <c r="L33" s="161">
        <f t="shared" si="8"/>
        <v>124.80457188</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316.01032935054127</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zoomScale="85" zoomScaleNormal="85" workbookViewId="0">
      <selection activeCell="U23" sqref="U23"/>
    </sheetView>
  </sheetViews>
  <sheetFormatPr baseColWidth="10" defaultColWidth="11.42578125" defaultRowHeight="15" outlineLevelRow="1" outlineLevelCol="1"/>
  <cols>
    <col min="1" max="1" width="13.5703125" style="74" customWidth="1"/>
    <col min="2" max="2" width="21.85546875" customWidth="1"/>
    <col min="3" max="6" width="6.5703125" customWidth="1" outlineLevel="1"/>
    <col min="7" max="7" width="8" customWidth="1"/>
    <col min="8" max="11" width="6.5703125" customWidth="1" outlineLevel="1"/>
    <col min="12" max="12" width="8" customWidth="1"/>
    <col min="13" max="16" width="6.5703125" customWidth="1" outlineLevel="1"/>
    <col min="17" max="17" width="8" customWidth="1"/>
    <col min="18" max="18" width="2" customWidth="1"/>
    <col min="19" max="19" width="11.140625" customWidth="1" outlineLevel="1"/>
    <col min="20" max="21" width="10.140625" customWidth="1" outlineLevel="1"/>
    <col min="22" max="22" width="10.28515625" customWidth="1"/>
  </cols>
  <sheetData>
    <row r="1" spans="1:22">
      <c r="H1" s="75"/>
      <c r="I1" s="75"/>
    </row>
    <row r="2" spans="1:22" ht="15.75" thickBot="1">
      <c r="H2" s="75"/>
      <c r="I2" s="75"/>
    </row>
    <row r="3" spans="1:22" ht="19.5" customHeight="1">
      <c r="B3" s="293" t="s">
        <v>117</v>
      </c>
      <c r="C3" s="293"/>
      <c r="D3" s="293"/>
      <c r="E3" s="293"/>
      <c r="F3" s="293"/>
      <c r="G3" s="293"/>
      <c r="H3" s="293"/>
      <c r="I3" s="293"/>
      <c r="J3" s="293"/>
      <c r="K3" s="293"/>
      <c r="L3" s="293"/>
      <c r="M3" s="293"/>
      <c r="N3" s="293"/>
      <c r="O3" s="293"/>
      <c r="P3" s="293"/>
      <c r="Q3" s="293"/>
      <c r="S3" s="296"/>
      <c r="T3" s="296"/>
      <c r="U3" s="296"/>
      <c r="V3" s="296"/>
    </row>
    <row r="4" spans="1:22">
      <c r="B4" s="297" t="s">
        <v>94</v>
      </c>
      <c r="C4" s="303" t="s">
        <v>95</v>
      </c>
      <c r="D4" s="304"/>
      <c r="E4" s="304"/>
      <c r="F4" s="304"/>
      <c r="G4" s="305"/>
      <c r="H4" s="303" t="s">
        <v>96</v>
      </c>
      <c r="I4" s="304"/>
      <c r="J4" s="304"/>
      <c r="K4" s="304"/>
      <c r="L4" s="305"/>
      <c r="M4" s="303" t="s">
        <v>97</v>
      </c>
      <c r="N4" s="304"/>
      <c r="O4" s="304"/>
      <c r="P4" s="304"/>
      <c r="Q4" s="305"/>
      <c r="S4" s="299" t="s">
        <v>112</v>
      </c>
      <c r="T4" s="299" t="s">
        <v>113</v>
      </c>
      <c r="U4" s="299" t="s">
        <v>114</v>
      </c>
      <c r="V4" s="301" t="s">
        <v>102</v>
      </c>
    </row>
    <row r="5" spans="1:22" ht="15.75" thickBot="1">
      <c r="B5" s="298"/>
      <c r="C5" s="86" t="s">
        <v>98</v>
      </c>
      <c r="D5" s="85" t="s">
        <v>99</v>
      </c>
      <c r="E5" s="85" t="s">
        <v>100</v>
      </c>
      <c r="F5" s="85" t="s">
        <v>101</v>
      </c>
      <c r="G5" s="109" t="s">
        <v>119</v>
      </c>
      <c r="H5" s="86" t="s">
        <v>98</v>
      </c>
      <c r="I5" s="85" t="s">
        <v>99</v>
      </c>
      <c r="J5" s="85" t="s">
        <v>100</v>
      </c>
      <c r="K5" s="85" t="s">
        <v>101</v>
      </c>
      <c r="L5" s="109" t="s">
        <v>119</v>
      </c>
      <c r="M5" s="86" t="s">
        <v>98</v>
      </c>
      <c r="N5" s="85" t="s">
        <v>99</v>
      </c>
      <c r="O5" s="85" t="s">
        <v>100</v>
      </c>
      <c r="P5" s="85" t="s">
        <v>101</v>
      </c>
      <c r="Q5" s="113" t="s">
        <v>119</v>
      </c>
      <c r="S5" s="300"/>
      <c r="T5" s="300"/>
      <c r="U5" s="300"/>
      <c r="V5" s="302"/>
    </row>
    <row r="6" spans="1:22">
      <c r="B6" s="83"/>
      <c r="C6" s="87"/>
      <c r="D6" s="84"/>
      <c r="E6" s="84"/>
      <c r="F6" s="84"/>
      <c r="G6" s="110"/>
      <c r="H6" s="87"/>
      <c r="I6" s="84"/>
      <c r="J6" s="84"/>
      <c r="K6" s="112"/>
      <c r="L6" s="110"/>
      <c r="M6" s="87"/>
      <c r="N6" s="84"/>
      <c r="O6" s="84"/>
      <c r="P6" s="112"/>
      <c r="Q6" s="114"/>
      <c r="S6" s="82"/>
      <c r="T6" s="82"/>
      <c r="U6" s="82"/>
      <c r="V6" s="89"/>
    </row>
    <row r="7" spans="1:22">
      <c r="B7" s="76" t="s">
        <v>27</v>
      </c>
      <c r="C7" s="90">
        <f t="shared" ref="C7:Q7" si="0">+SUM(C8:C9)</f>
        <v>12.712528499999999</v>
      </c>
      <c r="D7" s="91">
        <f t="shared" si="0"/>
        <v>20.777566499999999</v>
      </c>
      <c r="E7" s="91">
        <f t="shared" si="0"/>
        <v>8.884999999999998</v>
      </c>
      <c r="F7" s="91">
        <f t="shared" si="0"/>
        <v>0</v>
      </c>
      <c r="G7" s="111">
        <f t="shared" si="0"/>
        <v>42.375095000000002</v>
      </c>
      <c r="H7" s="90">
        <f t="shared" si="0"/>
        <v>0</v>
      </c>
      <c r="I7" s="91">
        <f t="shared" si="0"/>
        <v>0</v>
      </c>
      <c r="J7" s="91">
        <f t="shared" si="0"/>
        <v>0</v>
      </c>
      <c r="K7" s="91">
        <f t="shared" si="0"/>
        <v>0</v>
      </c>
      <c r="L7" s="111">
        <f t="shared" si="0"/>
        <v>0</v>
      </c>
      <c r="M7" s="90">
        <f t="shared" si="0"/>
        <v>0</v>
      </c>
      <c r="N7" s="91">
        <f t="shared" si="0"/>
        <v>0</v>
      </c>
      <c r="O7" s="91">
        <f t="shared" si="0"/>
        <v>0</v>
      </c>
      <c r="P7" s="91">
        <f t="shared" si="0"/>
        <v>0</v>
      </c>
      <c r="Q7" s="115">
        <f t="shared" si="0"/>
        <v>0</v>
      </c>
      <c r="S7" s="91">
        <f>+SUM(S8:S9)</f>
        <v>24.605095000000002</v>
      </c>
      <c r="T7" s="91">
        <f>+SUM(T8:T9)</f>
        <v>0</v>
      </c>
      <c r="U7" s="91">
        <f>+SUM(U8:U9)</f>
        <v>17.769999999999996</v>
      </c>
      <c r="V7" s="92">
        <f>+SUM(V8:V9)</f>
        <v>42.375095000000002</v>
      </c>
    </row>
    <row r="8" spans="1:22">
      <c r="B8" s="88" t="s">
        <v>81</v>
      </c>
      <c r="C8" s="129">
        <v>12.712528499999999</v>
      </c>
      <c r="D8" s="93">
        <v>11.892566500000003</v>
      </c>
      <c r="E8" s="93"/>
      <c r="F8" s="93"/>
      <c r="G8" s="94">
        <f>+SUM(C8:F8)</f>
        <v>24.605095000000002</v>
      </c>
      <c r="H8" s="129"/>
      <c r="I8" s="93"/>
      <c r="J8" s="93"/>
      <c r="K8" s="93"/>
      <c r="L8" s="94">
        <f>+SUM(H8:K8)</f>
        <v>0</v>
      </c>
      <c r="M8" s="129"/>
      <c r="N8" s="93"/>
      <c r="O8" s="93"/>
      <c r="P8" s="93"/>
      <c r="Q8" s="116">
        <f>+SUM(M8:P8)</f>
        <v>0</v>
      </c>
      <c r="S8" s="93">
        <f>+SUM(G8,L8,Q8)</f>
        <v>24.605095000000002</v>
      </c>
      <c r="T8" s="93"/>
      <c r="U8" s="93"/>
      <c r="V8" s="94">
        <f>+SUM(S8:U8)</f>
        <v>24.605095000000002</v>
      </c>
    </row>
    <row r="9" spans="1:22">
      <c r="B9" s="88" t="s">
        <v>115</v>
      </c>
      <c r="C9" s="129"/>
      <c r="D9" s="93">
        <v>8.884999999999998</v>
      </c>
      <c r="E9" s="93">
        <v>8.884999999999998</v>
      </c>
      <c r="F9" s="93"/>
      <c r="G9" s="94">
        <f>+SUM(C9:F9)</f>
        <v>17.769999999999996</v>
      </c>
      <c r="H9" s="129"/>
      <c r="I9" s="93"/>
      <c r="J9" s="93"/>
      <c r="K9" s="93"/>
      <c r="L9" s="94">
        <f>+SUM(H9:K9)</f>
        <v>0</v>
      </c>
      <c r="M9" s="129"/>
      <c r="N9" s="93"/>
      <c r="O9" s="93"/>
      <c r="P9" s="93"/>
      <c r="Q9" s="116">
        <f>+SUM(M9:P9)</f>
        <v>0</v>
      </c>
      <c r="S9" s="93"/>
      <c r="T9" s="93"/>
      <c r="U9" s="93">
        <f>+SUM(G9,L9,Q9)</f>
        <v>17.769999999999996</v>
      </c>
      <c r="V9" s="94">
        <f>+SUM(S9:U9)</f>
        <v>17.769999999999996</v>
      </c>
    </row>
    <row r="10" spans="1:22">
      <c r="A10" s="74" t="s">
        <v>108</v>
      </c>
      <c r="B10" s="76" t="s">
        <v>105</v>
      </c>
      <c r="C10" s="90">
        <f>+SUM(C11:C12)</f>
        <v>9.2143655913978488</v>
      </c>
      <c r="D10" s="91">
        <f>+SUM(D11:D12)</f>
        <v>16.778881720430107</v>
      </c>
      <c r="E10" s="91">
        <f t="shared" ref="E10:Q10" si="1">+SUM(E11:E12)</f>
        <v>9.4992473118279577</v>
      </c>
      <c r="F10" s="91">
        <f t="shared" si="1"/>
        <v>6.1133333333333333</v>
      </c>
      <c r="G10" s="111">
        <f t="shared" si="1"/>
        <v>41.605827956989245</v>
      </c>
      <c r="H10" s="90">
        <f t="shared" si="1"/>
        <v>0</v>
      </c>
      <c r="I10" s="91">
        <f t="shared" si="1"/>
        <v>0</v>
      </c>
      <c r="J10" s="91">
        <f t="shared" si="1"/>
        <v>0</v>
      </c>
      <c r="K10" s="91">
        <f t="shared" si="1"/>
        <v>0</v>
      </c>
      <c r="L10" s="111">
        <f t="shared" si="1"/>
        <v>0</v>
      </c>
      <c r="M10" s="90">
        <f t="shared" si="1"/>
        <v>0</v>
      </c>
      <c r="N10" s="91">
        <f t="shared" si="1"/>
        <v>0</v>
      </c>
      <c r="O10" s="91">
        <f t="shared" si="1"/>
        <v>0</v>
      </c>
      <c r="P10" s="91">
        <f t="shared" si="1"/>
        <v>0</v>
      </c>
      <c r="Q10" s="115">
        <f t="shared" si="1"/>
        <v>0</v>
      </c>
      <c r="S10" s="91">
        <f>+SUM(S11:S12)</f>
        <v>21.161827956989246</v>
      </c>
      <c r="T10" s="91">
        <f>+SUM(T11:T12)</f>
        <v>0</v>
      </c>
      <c r="U10" s="91">
        <f>+SUM(U11:U12)</f>
        <v>20.443999999999999</v>
      </c>
      <c r="V10" s="92">
        <f>+SUM(V11:V12)</f>
        <v>41.605827956989245</v>
      </c>
    </row>
    <row r="11" spans="1:22">
      <c r="B11" s="88" t="s">
        <v>82</v>
      </c>
      <c r="C11" s="129">
        <v>7.1103655913978487</v>
      </c>
      <c r="D11" s="93">
        <v>10.665548387096772</v>
      </c>
      <c r="E11" s="93">
        <v>3.3859139784946253</v>
      </c>
      <c r="F11" s="93">
        <v>0</v>
      </c>
      <c r="G11" s="94">
        <f>+SUM(C11:F11)</f>
        <v>21.161827956989246</v>
      </c>
      <c r="H11" s="129"/>
      <c r="I11" s="93"/>
      <c r="J11" s="93"/>
      <c r="K11" s="93"/>
      <c r="L11" s="94">
        <f>+SUM(H11:K11)</f>
        <v>0</v>
      </c>
      <c r="M11" s="129"/>
      <c r="N11" s="93"/>
      <c r="O11" s="93"/>
      <c r="P11" s="93"/>
      <c r="Q11" s="116">
        <f>+SUM(M11:P11)</f>
        <v>0</v>
      </c>
      <c r="S11" s="93">
        <f>+SUM(G11,L11,Q11)</f>
        <v>21.161827956989246</v>
      </c>
      <c r="T11" s="93"/>
      <c r="U11" s="93"/>
      <c r="V11" s="94">
        <f>+SUM(S11:U11)</f>
        <v>21.161827956989246</v>
      </c>
    </row>
    <row r="12" spans="1:22">
      <c r="B12" s="88" t="s">
        <v>115</v>
      </c>
      <c r="C12" s="129">
        <v>2.1040000000000001</v>
      </c>
      <c r="D12" s="93">
        <v>6.1133333333333333</v>
      </c>
      <c r="E12" s="93">
        <v>6.1133333333333333</v>
      </c>
      <c r="F12" s="93">
        <v>6.1133333333333333</v>
      </c>
      <c r="G12" s="94">
        <f>+SUM(C12:F12)</f>
        <v>20.443999999999999</v>
      </c>
      <c r="H12" s="129"/>
      <c r="I12" s="93"/>
      <c r="J12" s="93"/>
      <c r="K12" s="93"/>
      <c r="L12" s="94">
        <f>+SUM(H12:K12)</f>
        <v>0</v>
      </c>
      <c r="M12" s="129"/>
      <c r="N12" s="93"/>
      <c r="O12" s="93"/>
      <c r="P12" s="93"/>
      <c r="Q12" s="116">
        <f>+SUM(M12:P12)</f>
        <v>0</v>
      </c>
      <c r="S12" s="93"/>
      <c r="T12" s="93"/>
      <c r="U12" s="93">
        <f>+SUM(G12,L12,Q12)</f>
        <v>20.443999999999999</v>
      </c>
      <c r="V12" s="94">
        <f>+SUM(S12:U12)</f>
        <v>20.443999999999999</v>
      </c>
    </row>
    <row r="13" spans="1:22">
      <c r="B13" s="76" t="s">
        <v>106</v>
      </c>
      <c r="C13" s="90">
        <f>+SUM(C14:C15)</f>
        <v>0</v>
      </c>
      <c r="D13" s="91">
        <f>+SUM(D14:D15)</f>
        <v>0</v>
      </c>
      <c r="E13" s="91">
        <f t="shared" ref="E13:Q13" si="2">+SUM(E14:E15)</f>
        <v>0</v>
      </c>
      <c r="F13" s="91">
        <f t="shared" si="2"/>
        <v>7.45</v>
      </c>
      <c r="G13" s="111">
        <f t="shared" si="2"/>
        <v>7.45</v>
      </c>
      <c r="H13" s="90">
        <f t="shared" si="2"/>
        <v>5.5874999999999995</v>
      </c>
      <c r="I13" s="91">
        <f t="shared" si="2"/>
        <v>9.3125</v>
      </c>
      <c r="J13" s="91">
        <f t="shared" si="2"/>
        <v>9.3125</v>
      </c>
      <c r="K13" s="91">
        <f t="shared" si="2"/>
        <v>5.5874999999999986</v>
      </c>
      <c r="L13" s="111">
        <f t="shared" si="2"/>
        <v>29.799999999999997</v>
      </c>
      <c r="M13" s="90">
        <f t="shared" si="2"/>
        <v>0</v>
      </c>
      <c r="N13" s="91">
        <f t="shared" si="2"/>
        <v>0</v>
      </c>
      <c r="O13" s="91">
        <f t="shared" si="2"/>
        <v>0</v>
      </c>
      <c r="P13" s="91">
        <f t="shared" si="2"/>
        <v>0</v>
      </c>
      <c r="Q13" s="115">
        <f t="shared" si="2"/>
        <v>0</v>
      </c>
      <c r="S13" s="91">
        <f>+SUM(S14:S15)</f>
        <v>34.799999999999997</v>
      </c>
      <c r="T13" s="91">
        <f>+SUM(T14:T15)</f>
        <v>0</v>
      </c>
      <c r="U13" s="91">
        <f>+SUM(U14:U15)</f>
        <v>2.4500000000000028</v>
      </c>
      <c r="V13" s="92">
        <f>+SUM(V14:V15)</f>
        <v>37.25</v>
      </c>
    </row>
    <row r="14" spans="1:22">
      <c r="B14" s="88" t="s">
        <v>89</v>
      </c>
      <c r="C14" s="129"/>
      <c r="D14" s="93"/>
      <c r="E14" s="93"/>
      <c r="F14" s="93">
        <v>7.45</v>
      </c>
      <c r="G14" s="94">
        <f>+SUM(C14:F14)</f>
        <v>7.45</v>
      </c>
      <c r="H14" s="129">
        <v>5.5874999999999995</v>
      </c>
      <c r="I14" s="93">
        <v>9.3125</v>
      </c>
      <c r="J14" s="93">
        <v>9.3125</v>
      </c>
      <c r="K14" s="93">
        <v>3.1374999999999957</v>
      </c>
      <c r="L14" s="94">
        <f>+SUM(H14:K14)</f>
        <v>27.349999999999994</v>
      </c>
      <c r="M14" s="129"/>
      <c r="N14" s="93"/>
      <c r="O14" s="93"/>
      <c r="P14" s="93"/>
      <c r="Q14" s="116">
        <f>+SUM(M14:P14)</f>
        <v>0</v>
      </c>
      <c r="S14" s="93">
        <f>+SUM(G14,L14,Q14)</f>
        <v>34.799999999999997</v>
      </c>
      <c r="T14" s="93"/>
      <c r="U14" s="93"/>
      <c r="V14" s="94">
        <f>+SUM(S14:U14)</f>
        <v>34.799999999999997</v>
      </c>
    </row>
    <row r="15" spans="1:22">
      <c r="B15" s="88" t="s">
        <v>115</v>
      </c>
      <c r="C15" s="129"/>
      <c r="D15" s="93"/>
      <c r="E15" s="93"/>
      <c r="F15" s="93"/>
      <c r="G15" s="94">
        <f>+SUM(C15:F15)</f>
        <v>0</v>
      </c>
      <c r="H15" s="129"/>
      <c r="I15" s="93"/>
      <c r="J15" s="93"/>
      <c r="K15" s="93">
        <v>2.4500000000000028</v>
      </c>
      <c r="L15" s="94">
        <f>+SUM(H15:K15)</f>
        <v>2.4500000000000028</v>
      </c>
      <c r="M15" s="129"/>
      <c r="N15" s="93"/>
      <c r="O15" s="93"/>
      <c r="P15" s="93"/>
      <c r="Q15" s="116">
        <f>+SUM(M15:P15)</f>
        <v>0</v>
      </c>
      <c r="S15" s="93"/>
      <c r="T15" s="93"/>
      <c r="U15" s="93">
        <f>+SUM(G15,L15,Q15)</f>
        <v>2.4500000000000028</v>
      </c>
      <c r="V15" s="94">
        <f>+SUM(S15:U15)</f>
        <v>2.4500000000000028</v>
      </c>
    </row>
    <row r="16" spans="1:22" ht="30">
      <c r="B16" s="76" t="s">
        <v>107</v>
      </c>
      <c r="C16" s="90">
        <f>+SUM(C17:C18)</f>
        <v>0</v>
      </c>
      <c r="D16" s="91">
        <f>+SUM(D17:D18)</f>
        <v>0</v>
      </c>
      <c r="E16" s="91">
        <f t="shared" ref="E16:Q16" si="3">+SUM(E17:E18)</f>
        <v>0</v>
      </c>
      <c r="F16" s="91">
        <f t="shared" si="3"/>
        <v>0</v>
      </c>
      <c r="G16" s="111">
        <f t="shared" si="3"/>
        <v>0</v>
      </c>
      <c r="H16" s="90">
        <f t="shared" si="3"/>
        <v>0</v>
      </c>
      <c r="I16" s="91">
        <f t="shared" si="3"/>
        <v>0</v>
      </c>
      <c r="J16" s="91">
        <f t="shared" si="3"/>
        <v>0</v>
      </c>
      <c r="K16" s="91">
        <f t="shared" si="3"/>
        <v>7.7740000000000009</v>
      </c>
      <c r="L16" s="111">
        <f t="shared" si="3"/>
        <v>7.7740000000000009</v>
      </c>
      <c r="M16" s="90">
        <f t="shared" si="3"/>
        <v>5.8305000000000007</v>
      </c>
      <c r="N16" s="91">
        <f t="shared" si="3"/>
        <v>11.661000000000001</v>
      </c>
      <c r="O16" s="91">
        <f t="shared" si="3"/>
        <v>11.661000000000001</v>
      </c>
      <c r="P16" s="91">
        <f t="shared" si="3"/>
        <v>1.9434999999999967</v>
      </c>
      <c r="Q16" s="115">
        <f t="shared" si="3"/>
        <v>31.096</v>
      </c>
      <c r="S16" s="91">
        <f>+SUM(S17:S18)</f>
        <v>0</v>
      </c>
      <c r="T16" s="91">
        <f>+SUM(T17:T18)</f>
        <v>30.05</v>
      </c>
      <c r="U16" s="91">
        <f>+SUM(U17:U18)</f>
        <v>8.82</v>
      </c>
      <c r="V16" s="92">
        <f>+SUM(V17:V18)</f>
        <v>38.870000000000005</v>
      </c>
    </row>
    <row r="17" spans="1:22">
      <c r="B17" s="88" t="s">
        <v>86</v>
      </c>
      <c r="C17" s="129"/>
      <c r="D17" s="93"/>
      <c r="E17" s="93"/>
      <c r="F17" s="93"/>
      <c r="G17" s="94">
        <f>+SUM(C17:F17)</f>
        <v>0</v>
      </c>
      <c r="H17" s="129"/>
      <c r="I17" s="93"/>
      <c r="J17" s="93"/>
      <c r="K17" s="93">
        <v>7.7740000000000009</v>
      </c>
      <c r="L17" s="94">
        <f>+SUM(H17:K17)</f>
        <v>7.7740000000000009</v>
      </c>
      <c r="M17" s="129">
        <v>5.8305000000000007</v>
      </c>
      <c r="N17" s="93">
        <v>11.661000000000001</v>
      </c>
      <c r="O17" s="93">
        <v>4.7844999999999978</v>
      </c>
      <c r="P17" s="93"/>
      <c r="Q17" s="116">
        <f>+SUM(M17:P17)</f>
        <v>22.276</v>
      </c>
      <c r="S17" s="93"/>
      <c r="T17" s="93">
        <f>+SUM(G17,L17,Q17)</f>
        <v>30.05</v>
      </c>
      <c r="U17" s="93"/>
      <c r="V17" s="94">
        <f>+SUM(S17:U17)</f>
        <v>30.05</v>
      </c>
    </row>
    <row r="18" spans="1:22">
      <c r="B18" s="88" t="s">
        <v>115</v>
      </c>
      <c r="C18" s="129"/>
      <c r="D18" s="93"/>
      <c r="E18" s="93"/>
      <c r="F18" s="93"/>
      <c r="G18" s="94">
        <f>+SUM(C18:F18)</f>
        <v>0</v>
      </c>
      <c r="H18" s="129"/>
      <c r="I18" s="93"/>
      <c r="J18" s="93"/>
      <c r="K18" s="93"/>
      <c r="L18" s="94">
        <f>+SUM(H18:K18)</f>
        <v>0</v>
      </c>
      <c r="M18" s="129"/>
      <c r="N18" s="93"/>
      <c r="O18" s="93">
        <v>6.8765000000000036</v>
      </c>
      <c r="P18" s="93">
        <v>1.9434999999999967</v>
      </c>
      <c r="Q18" s="116">
        <f>+SUM(M18:P18)</f>
        <v>8.82</v>
      </c>
      <c r="S18" s="93"/>
      <c r="T18" s="93"/>
      <c r="U18" s="93">
        <f>+SUM(G18,L18,Q18)</f>
        <v>8.82</v>
      </c>
      <c r="V18" s="94">
        <f>+SUM(S18:U18)</f>
        <v>8.82</v>
      </c>
    </row>
    <row r="19" spans="1:22" ht="30">
      <c r="B19" s="76" t="s">
        <v>120</v>
      </c>
      <c r="C19" s="90">
        <v>0</v>
      </c>
      <c r="D19" s="91">
        <v>4.9480000000000004</v>
      </c>
      <c r="E19" s="91">
        <v>5.4245472653250735</v>
      </c>
      <c r="F19" s="91">
        <v>1.4552553333333331</v>
      </c>
      <c r="G19" s="111">
        <f>+SUM(C19:F19)</f>
        <v>11.827802598658408</v>
      </c>
      <c r="H19" s="90">
        <v>13.38</v>
      </c>
      <c r="I19" s="91">
        <v>20.54501797</v>
      </c>
      <c r="J19" s="91">
        <v>18.638517969999999</v>
      </c>
      <c r="K19" s="91">
        <v>35.128017970000002</v>
      </c>
      <c r="L19" s="111">
        <f>+SUM(H19:K19)</f>
        <v>87.691553909999996</v>
      </c>
      <c r="M19" s="90">
        <v>19.516500000000001</v>
      </c>
      <c r="N19" s="91">
        <v>18.061500000000002</v>
      </c>
      <c r="O19" s="91">
        <v>16.155000000000001</v>
      </c>
      <c r="P19" s="91">
        <v>2.6925000000000008</v>
      </c>
      <c r="Q19" s="115">
        <f>+SUM(M19:P19)</f>
        <v>56.425500000000007</v>
      </c>
      <c r="S19" s="91"/>
      <c r="T19" s="91"/>
      <c r="U19" s="122">
        <f>+SUM(G19,L19,Q19)</f>
        <v>155.9448565086584</v>
      </c>
      <c r="V19" s="92">
        <f>+SUM(S19:U19)</f>
        <v>155.9448565086584</v>
      </c>
    </row>
    <row r="20" spans="1:22" hidden="1" outlineLevel="1">
      <c r="B20" s="76" t="s">
        <v>109</v>
      </c>
      <c r="C20" s="90"/>
      <c r="D20" s="91"/>
      <c r="E20" s="91"/>
      <c r="F20" s="91"/>
      <c r="G20" s="94">
        <f>+SUM(C20:F20)</f>
        <v>0</v>
      </c>
      <c r="H20" s="90"/>
      <c r="I20" s="91"/>
      <c r="J20" s="91"/>
      <c r="K20" s="91"/>
      <c r="L20" s="94">
        <f>+SUM(H20:K20)</f>
        <v>0</v>
      </c>
      <c r="M20" s="90"/>
      <c r="N20" s="91"/>
      <c r="O20" s="91"/>
      <c r="P20" s="91"/>
      <c r="Q20" s="116">
        <f>+SUM(M20:P20)</f>
        <v>0</v>
      </c>
      <c r="S20" s="91"/>
      <c r="T20" s="91"/>
      <c r="U20" s="93">
        <f>+SUM(G20,L20,Q20)</f>
        <v>0</v>
      </c>
      <c r="V20" s="92">
        <f>+SUM(S20:U20)</f>
        <v>0</v>
      </c>
    </row>
    <row r="21" spans="1:22" ht="30" hidden="1" outlineLevel="1">
      <c r="B21" s="76" t="s">
        <v>110</v>
      </c>
      <c r="C21" s="90"/>
      <c r="D21" s="91"/>
      <c r="E21" s="91"/>
      <c r="F21" s="91"/>
      <c r="G21" s="94">
        <f>+SUM(C21:F21)</f>
        <v>0</v>
      </c>
      <c r="H21" s="90"/>
      <c r="I21" s="91"/>
      <c r="J21" s="91"/>
      <c r="K21" s="91"/>
      <c r="L21" s="94">
        <f>+SUM(H21:K21)</f>
        <v>0</v>
      </c>
      <c r="M21" s="90"/>
      <c r="N21" s="91"/>
      <c r="O21" s="91"/>
      <c r="P21" s="91"/>
      <c r="Q21" s="116">
        <f>+SUM(M21:P21)</f>
        <v>0</v>
      </c>
      <c r="S21" s="91"/>
      <c r="T21" s="91"/>
      <c r="U21" s="93">
        <f>+SUM(G21,L21,Q21)</f>
        <v>0</v>
      </c>
      <c r="V21" s="92">
        <f>+SUM(S21:U21)</f>
        <v>0</v>
      </c>
    </row>
    <row r="22" spans="1:22" ht="15.75" collapsed="1" thickBot="1">
      <c r="B22" s="80"/>
      <c r="C22" s="95"/>
      <c r="D22" s="96"/>
      <c r="E22" s="96"/>
      <c r="F22" s="96"/>
      <c r="G22" s="99"/>
      <c r="H22" s="97"/>
      <c r="I22" s="98"/>
      <c r="J22" s="96"/>
      <c r="K22" s="96"/>
      <c r="L22" s="99"/>
      <c r="M22" s="95"/>
      <c r="N22" s="96"/>
      <c r="O22" s="96"/>
      <c r="P22" s="96"/>
      <c r="Q22" s="117"/>
      <c r="S22" s="96"/>
      <c r="T22" s="96"/>
      <c r="U22" s="96"/>
      <c r="V22" s="99"/>
    </row>
    <row r="23" spans="1:22" ht="15.75" thickBot="1">
      <c r="B23" s="101" t="s">
        <v>116</v>
      </c>
      <c r="C23" s="102">
        <f t="shared" ref="C23:Q23" si="4">+SUM(C7,C10,C13,C16,C19,C20:C21)</f>
        <v>21.926894091397848</v>
      </c>
      <c r="D23" s="103">
        <f t="shared" si="4"/>
        <v>42.504448220430106</v>
      </c>
      <c r="E23" s="103">
        <f t="shared" si="4"/>
        <v>23.80879457715303</v>
      </c>
      <c r="F23" s="103">
        <f t="shared" si="4"/>
        <v>15.018588666666666</v>
      </c>
      <c r="G23" s="118">
        <f t="shared" si="4"/>
        <v>103.25872555564766</v>
      </c>
      <c r="H23" s="102">
        <f t="shared" si="4"/>
        <v>18.967500000000001</v>
      </c>
      <c r="I23" s="103">
        <f t="shared" si="4"/>
        <v>29.85751797</v>
      </c>
      <c r="J23" s="103">
        <f t="shared" si="4"/>
        <v>27.951017969999999</v>
      </c>
      <c r="K23" s="103">
        <f t="shared" si="4"/>
        <v>48.489517970000001</v>
      </c>
      <c r="L23" s="118">
        <f t="shared" si="4"/>
        <v>125.26555390999999</v>
      </c>
      <c r="M23" s="102">
        <f t="shared" si="4"/>
        <v>25.347000000000001</v>
      </c>
      <c r="N23" s="103">
        <f t="shared" si="4"/>
        <v>29.722500000000004</v>
      </c>
      <c r="O23" s="103">
        <f t="shared" si="4"/>
        <v>27.816000000000003</v>
      </c>
      <c r="P23" s="103">
        <f t="shared" si="4"/>
        <v>4.6359999999999975</v>
      </c>
      <c r="Q23" s="118">
        <f t="shared" si="4"/>
        <v>87.521500000000003</v>
      </c>
      <c r="R23" s="121"/>
      <c r="S23" s="103">
        <f>+SUM(S7,S10,S13,S16,S19,S20:S21)</f>
        <v>80.566922956989245</v>
      </c>
      <c r="T23" s="103">
        <f>+SUM(T7,T10,T13,T16,T19,T20:T21)</f>
        <v>30.05</v>
      </c>
      <c r="U23" s="103">
        <f>+SUM(U7,U10,U13,U16,U19,U20:U21)</f>
        <v>205.42885650865841</v>
      </c>
      <c r="V23" s="100">
        <f>+SUM(V7,V10,V13,V16,V19,V20:V21)</f>
        <v>316.04577946564768</v>
      </c>
    </row>
    <row r="24" spans="1:22">
      <c r="H24" s="75"/>
      <c r="I24" s="75"/>
    </row>
    <row r="25" spans="1:22">
      <c r="H25" s="75"/>
      <c r="I25" s="75"/>
    </row>
    <row r="26" spans="1:22">
      <c r="A26" s="78"/>
      <c r="D26" s="77"/>
      <c r="E26" s="77"/>
      <c r="V26" s="77"/>
    </row>
    <row r="28" spans="1:22" ht="25.5" customHeight="1" thickBot="1">
      <c r="B28" s="293" t="s">
        <v>118</v>
      </c>
      <c r="C28" s="293"/>
      <c r="D28" s="293"/>
      <c r="E28" s="293"/>
      <c r="F28" s="293"/>
      <c r="G28" s="293"/>
      <c r="H28" s="293"/>
      <c r="I28" s="293"/>
      <c r="J28" s="293"/>
      <c r="K28" s="293"/>
      <c r="L28" s="293"/>
      <c r="M28" s="293"/>
      <c r="N28" s="293"/>
      <c r="O28" s="293"/>
      <c r="P28" s="293"/>
      <c r="Q28" s="293"/>
      <c r="R28" s="293"/>
      <c r="S28" s="293"/>
      <c r="T28" s="293"/>
      <c r="U28" s="293"/>
      <c r="V28" s="293"/>
    </row>
    <row r="29" spans="1:22" ht="23.25" customHeight="1" thickBot="1">
      <c r="B29" s="104" t="s">
        <v>111</v>
      </c>
      <c r="C29" s="105" t="s">
        <v>121</v>
      </c>
      <c r="D29" s="105" t="s">
        <v>122</v>
      </c>
      <c r="E29" s="105" t="s">
        <v>123</v>
      </c>
      <c r="F29" s="105" t="s">
        <v>124</v>
      </c>
      <c r="G29" s="105">
        <v>2017</v>
      </c>
      <c r="H29" s="105" t="s">
        <v>121</v>
      </c>
      <c r="I29" s="105" t="s">
        <v>122</v>
      </c>
      <c r="J29" s="105" t="s">
        <v>123</v>
      </c>
      <c r="K29" s="105" t="s">
        <v>124</v>
      </c>
      <c r="L29" s="105">
        <v>2018</v>
      </c>
      <c r="M29" s="105" t="s">
        <v>121</v>
      </c>
      <c r="N29" s="105" t="s">
        <v>122</v>
      </c>
      <c r="O29" s="105" t="s">
        <v>123</v>
      </c>
      <c r="P29" s="105" t="s">
        <v>124</v>
      </c>
      <c r="Q29" s="105">
        <v>2019</v>
      </c>
      <c r="R29" s="131"/>
      <c r="S29" s="131"/>
      <c r="T29" s="131"/>
      <c r="U29" s="131"/>
      <c r="V29" s="106" t="s">
        <v>104</v>
      </c>
    </row>
    <row r="30" spans="1:22">
      <c r="B30" s="142" t="s">
        <v>112</v>
      </c>
      <c r="C30" s="119">
        <f t="shared" ref="C30:Q30" si="5">+SUM(C8,C11,C14)</f>
        <v>19.822894091397849</v>
      </c>
      <c r="D30" s="119">
        <f t="shared" si="5"/>
        <v>22.558114887096774</v>
      </c>
      <c r="E30" s="119">
        <f t="shared" si="5"/>
        <v>3.3859139784946253</v>
      </c>
      <c r="F30" s="119">
        <f t="shared" si="5"/>
        <v>7.45</v>
      </c>
      <c r="G30" s="123">
        <f t="shared" si="5"/>
        <v>53.216922956989251</v>
      </c>
      <c r="H30" s="123">
        <f t="shared" si="5"/>
        <v>5.5874999999999995</v>
      </c>
      <c r="I30" s="123">
        <f t="shared" si="5"/>
        <v>9.3125</v>
      </c>
      <c r="J30" s="123">
        <f t="shared" si="5"/>
        <v>9.3125</v>
      </c>
      <c r="K30" s="123">
        <f t="shared" si="5"/>
        <v>3.1374999999999957</v>
      </c>
      <c r="L30" s="123">
        <f t="shared" si="5"/>
        <v>27.349999999999994</v>
      </c>
      <c r="M30" s="123">
        <f t="shared" si="5"/>
        <v>0</v>
      </c>
      <c r="N30" s="123">
        <f t="shared" si="5"/>
        <v>0</v>
      </c>
      <c r="O30" s="123">
        <f t="shared" si="5"/>
        <v>0</v>
      </c>
      <c r="P30" s="123">
        <f t="shared" si="5"/>
        <v>0</v>
      </c>
      <c r="Q30" s="123">
        <f t="shared" si="5"/>
        <v>0</v>
      </c>
      <c r="R30" s="156"/>
      <c r="S30" s="156"/>
      <c r="T30" s="156"/>
      <c r="U30" s="156"/>
      <c r="V30" s="124">
        <f>+SUM(G30,L30,Q30)</f>
        <v>80.566922956989245</v>
      </c>
    </row>
    <row r="31" spans="1:22">
      <c r="B31" s="142" t="s">
        <v>113</v>
      </c>
      <c r="C31" s="133">
        <f t="shared" ref="C31:Q31" si="6">+C17</f>
        <v>0</v>
      </c>
      <c r="D31" s="133">
        <f t="shared" si="6"/>
        <v>0</v>
      </c>
      <c r="E31" s="133">
        <f t="shared" si="6"/>
        <v>0</v>
      </c>
      <c r="F31" s="133">
        <f t="shared" si="6"/>
        <v>0</v>
      </c>
      <c r="G31" s="157">
        <f t="shared" si="6"/>
        <v>0</v>
      </c>
      <c r="H31" s="157">
        <f t="shared" si="6"/>
        <v>0</v>
      </c>
      <c r="I31" s="157">
        <f t="shared" si="6"/>
        <v>0</v>
      </c>
      <c r="J31" s="157">
        <f t="shared" si="6"/>
        <v>0</v>
      </c>
      <c r="K31" s="157">
        <f t="shared" si="6"/>
        <v>7.7740000000000009</v>
      </c>
      <c r="L31" s="157">
        <f t="shared" si="6"/>
        <v>7.7740000000000009</v>
      </c>
      <c r="M31" s="157">
        <f t="shared" si="6"/>
        <v>5.8305000000000007</v>
      </c>
      <c r="N31" s="157">
        <f t="shared" si="6"/>
        <v>11.661000000000001</v>
      </c>
      <c r="O31" s="157">
        <f t="shared" si="6"/>
        <v>4.7844999999999978</v>
      </c>
      <c r="P31" s="157">
        <f t="shared" si="6"/>
        <v>0</v>
      </c>
      <c r="Q31" s="157">
        <f t="shared" si="6"/>
        <v>22.276</v>
      </c>
      <c r="R31" s="156"/>
      <c r="S31" s="156"/>
      <c r="T31" s="156"/>
      <c r="U31" s="156"/>
      <c r="V31" s="158">
        <f>+SUM(G31,L31,Q31)</f>
        <v>30.05</v>
      </c>
    </row>
    <row r="32" spans="1:22" ht="15.75" thickBot="1">
      <c r="B32" s="142" t="s">
        <v>114</v>
      </c>
      <c r="C32" s="140">
        <f t="shared" ref="C32:Q32" si="7">+SUM(C9,C12,C15,C18:C21)</f>
        <v>2.1040000000000001</v>
      </c>
      <c r="D32" s="140">
        <f t="shared" si="7"/>
        <v>19.946333333333332</v>
      </c>
      <c r="E32" s="140">
        <f t="shared" si="7"/>
        <v>20.422880598658406</v>
      </c>
      <c r="F32" s="140">
        <f t="shared" si="7"/>
        <v>7.5685886666666669</v>
      </c>
      <c r="G32" s="159">
        <f t="shared" si="7"/>
        <v>50.041802598658407</v>
      </c>
      <c r="H32" s="159">
        <f t="shared" si="7"/>
        <v>13.38</v>
      </c>
      <c r="I32" s="159">
        <f t="shared" si="7"/>
        <v>20.54501797</v>
      </c>
      <c r="J32" s="159">
        <f t="shared" si="7"/>
        <v>18.638517969999999</v>
      </c>
      <c r="K32" s="159">
        <f t="shared" si="7"/>
        <v>37.578017970000005</v>
      </c>
      <c r="L32" s="159">
        <f t="shared" si="7"/>
        <v>90.141553909999999</v>
      </c>
      <c r="M32" s="159">
        <f t="shared" si="7"/>
        <v>19.516500000000001</v>
      </c>
      <c r="N32" s="159">
        <f t="shared" si="7"/>
        <v>18.061500000000002</v>
      </c>
      <c r="O32" s="159">
        <f t="shared" si="7"/>
        <v>23.031500000000005</v>
      </c>
      <c r="P32" s="159">
        <f t="shared" si="7"/>
        <v>4.6359999999999975</v>
      </c>
      <c r="Q32" s="159">
        <f t="shared" si="7"/>
        <v>65.245500000000007</v>
      </c>
      <c r="R32" s="160"/>
      <c r="S32" s="160"/>
      <c r="T32" s="160"/>
      <c r="U32" s="160"/>
      <c r="V32" s="158">
        <f>+SUM(G32,L32,Q32)</f>
        <v>205.42885650865838</v>
      </c>
    </row>
    <row r="33" spans="2:22" ht="23.25" customHeight="1" thickBot="1">
      <c r="B33" s="107" t="s">
        <v>104</v>
      </c>
      <c r="C33" s="137">
        <f t="shared" ref="C33:Q33" si="8">+SUM(C30:C32)</f>
        <v>21.926894091397848</v>
      </c>
      <c r="D33" s="137">
        <f t="shared" si="8"/>
        <v>42.504448220430106</v>
      </c>
      <c r="E33" s="137">
        <f t="shared" si="8"/>
        <v>23.80879457715303</v>
      </c>
      <c r="F33" s="137">
        <f t="shared" si="8"/>
        <v>15.018588666666666</v>
      </c>
      <c r="G33" s="161">
        <f t="shared" si="8"/>
        <v>103.25872555564766</v>
      </c>
      <c r="H33" s="161">
        <f t="shared" si="8"/>
        <v>18.967500000000001</v>
      </c>
      <c r="I33" s="161">
        <f t="shared" si="8"/>
        <v>29.85751797</v>
      </c>
      <c r="J33" s="161">
        <f t="shared" si="8"/>
        <v>27.951017969999999</v>
      </c>
      <c r="K33" s="161">
        <f t="shared" si="8"/>
        <v>48.489517970000001</v>
      </c>
      <c r="L33" s="161">
        <f t="shared" si="8"/>
        <v>125.26555390999999</v>
      </c>
      <c r="M33" s="161">
        <f t="shared" si="8"/>
        <v>25.347000000000001</v>
      </c>
      <c r="N33" s="161">
        <f t="shared" si="8"/>
        <v>29.722500000000004</v>
      </c>
      <c r="O33" s="161">
        <f t="shared" si="8"/>
        <v>27.816000000000003</v>
      </c>
      <c r="P33" s="161">
        <f t="shared" si="8"/>
        <v>4.6359999999999975</v>
      </c>
      <c r="Q33" s="161">
        <f t="shared" si="8"/>
        <v>87.521500000000003</v>
      </c>
      <c r="R33" s="162"/>
      <c r="S33" s="162"/>
      <c r="T33" s="162"/>
      <c r="U33" s="162"/>
      <c r="V33" s="163">
        <f>+SUM(V30:V32)</f>
        <v>316.04577946564763</v>
      </c>
    </row>
  </sheetData>
  <mergeCells count="11">
    <mergeCell ref="B28:V28"/>
    <mergeCell ref="B3:Q3"/>
    <mergeCell ref="S3:V3"/>
    <mergeCell ref="B4:B5"/>
    <mergeCell ref="C4:G4"/>
    <mergeCell ref="H4:L4"/>
    <mergeCell ref="M4:Q4"/>
    <mergeCell ref="S4:S5"/>
    <mergeCell ref="T4:T5"/>
    <mergeCell ref="U4:U5"/>
    <mergeCell ref="V4:V5"/>
  </mergeCells>
  <pageMargins left="0.7" right="0.7" top="0.75" bottom="0.75" header="0.3" footer="0.3"/>
  <pageSetup orientation="portrait" r:id="rId1"/>
  <ignoredErrors>
    <ignoredError sqref="G10:G19 L10:L16 Q10:Q16 V10:V2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Proyectos</vt:lpstr>
      <vt:lpstr>Certificación</vt:lpstr>
      <vt:lpstr>Proyectos (2)</vt:lpstr>
      <vt:lpstr>Aprovisionamiento de recursos</vt:lpstr>
      <vt:lpstr>Trim</vt:lpstr>
      <vt:lpstr>Modif</vt:lpstr>
      <vt:lpstr>Mens (2da ver)</vt:lpstr>
      <vt:lpstr>Modif (2da ver)</vt:lpstr>
      <vt:lpstr>Modif (3era ver)</vt:lpstr>
      <vt:lpstr>Mens (3era ver)</vt:lpstr>
      <vt:lpstr>Proyectos (3era ver)</vt:lpstr>
      <vt:lpstr>Sto Dgo Norte</vt:lpstr>
      <vt:lpstr>Sto Dgo Oeste</vt:lpstr>
      <vt:lpstr>'Mens (2da ver)'!Área_de_impresión</vt:lpstr>
      <vt:lpstr>'Mens (3era ver)'!Área_de_impresión</vt:lpstr>
      <vt:lpstr>Proyectos!Área_de_impresión</vt:lpstr>
      <vt:lpstr>'Proyectos (2)'!Área_de_impresión</vt:lpstr>
      <vt:lpstr>'Proyectos (3era ver)'!Área_de_impresión</vt:lpstr>
      <vt:lpstr>Proyectos!Títulos_a_imprimir</vt:lpstr>
      <vt:lpstr>'Proyectos (2)'!Títulos_a_imprimir</vt:lpstr>
      <vt:lpstr>'Proyectos (3era ver)'!Títulos_a_imprimir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Mariel Romero Rojas</cp:lastModifiedBy>
  <cp:lastPrinted>2018-03-02T22:59:40Z</cp:lastPrinted>
  <dcterms:created xsi:type="dcterms:W3CDTF">2014-03-31T19:24:03Z</dcterms:created>
  <dcterms:modified xsi:type="dcterms:W3CDTF">2018-09-07T19:37:53Z</dcterms:modified>
</cp:coreProperties>
</file>